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งานแม้วจากเครื่องเก่า\เอกสารต่างๆ\IDP\66\IDP รอบ 2 งบประมาณ 66\"/>
    </mc:Choice>
  </mc:AlternateContent>
  <xr:revisionPtr revIDLastSave="0" documentId="13_ncr:1_{1EB91617-6458-4089-939E-4318A1B4FE6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เก็บข้อมูลHRD!$A$6:$M$93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เก็บข้อมูลHRD!$A$1:$M$93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<sst xmlns="http://schemas.openxmlformats.org/spreadsheetml/2006/main" count="897" uniqueCount="264">
  <si>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</si>
  <si>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</si>
  <si>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</si>
  <si>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</si>
  <si>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</si>
  <si>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</si>
  <si>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</si>
  <si>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</si>
  <si>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</si>
  <si>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</si>
  <si>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</si>
  <si>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</si>
  <si>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</si>
  <si>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</si>
  <si>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</si>
  <si>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</si>
  <si>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</si>
  <si>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</si>
  <si>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</si>
  <si>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</si>
  <si>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</si>
  <si>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</si>
  <si>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</si>
  <si>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</si>
  <si>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</si>
  <si>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</si>
  <si>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</si>
  <si>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</si>
  <si>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</si>
  <si>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</si>
  <si>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</si>
  <si>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</si>
  <si>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</si>
  <si>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</si>
  <si>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</si>
  <si>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</si>
  <si>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</si>
  <si>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</si>
  <si>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</si>
  <si>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</si>
  <si>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</si>
  <si>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</si>
  <si>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</si>
  <si>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</si>
  <si>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</si>
  <si>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</si>
  <si>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</si>
  <si>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</si>
  <si>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</si>
  <si>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</si>
  <si>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</si>
  <si>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</si>
  <si>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</si>
  <si>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</si>
  <si>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</si>
  <si>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</si>
  <si>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</si>
  <si>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</si>
  <si>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</si>
  <si>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</si>
  <si>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</si>
  <si>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</si>
  <si>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</si>
  <si>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</si>
  <si>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</si>
  <si>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</si>
  <si>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</si>
  <si>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</si>
  <si>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</si>
  <si>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</si>
  <si>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</si>
  <si>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</si>
  <si>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นางสาวรวิวรรณ สุวรรณพันธ์</t>
  </si>
  <si>
    <t>นักทรัพยากรบุคคลชำนาญการพิเศษ</t>
  </si>
  <si>
    <t>เจ้าพนักงานธุรการปฏิบัติงาน</t>
  </si>
  <si>
    <t>นิติกร</t>
  </si>
  <si>
    <t>มี</t>
  </si>
  <si>
    <t>นางสาวบุญศรี ทองผ่องสวัสดิ์</t>
  </si>
  <si>
    <t>นักทรัพยากรบุคคลชำนาญการ</t>
  </si>
  <si>
    <t>นางอรเยาว์ รักสนอง</t>
  </si>
  <si>
    <t>เจ้าพนักงานธุรการชำนาญงาน</t>
  </si>
  <si>
    <t>นายเลอสรร ศิริปาลกะ</t>
  </si>
  <si>
    <t>นักทรัพยากรบุคคลปฏิบัติการ</t>
  </si>
  <si>
    <t>นางสาวธัญนันท์ สินชัย</t>
  </si>
  <si>
    <t>นางสาวภารวี โพธิ์งาม</t>
  </si>
  <si>
    <t>เจ้าหน้าที่ระบบงานคอมพิวเตอร์</t>
  </si>
  <si>
    <t>นักจัดการงานทั่วไป</t>
  </si>
  <si>
    <t>นายสิรภพ เดชพันธุ์</t>
  </si>
  <si>
    <t>นายอนุรักษ์ จันทร์พลงาม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</si>
  <si>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</si>
  <si>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</si>
  <si>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</si>
  <si>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นางสาวพอตา ทองดารา</t>
  </si>
  <si>
    <t>นางสาวคณิฏฐานันท์ ปิจจวงค์</t>
  </si>
  <si>
    <t>นางสาวสุฤดี วรรณศิลปิน</t>
  </si>
  <si>
    <t>นางสาวชื่นกมล มงคลศิลป์</t>
  </si>
  <si>
    <t>นายรณชัย มิตา</t>
  </si>
  <si>
    <t>นางสาวปาณิสรา จันทร์นาค</t>
  </si>
  <si>
    <t>นางสาวปาริชาต เพชรบุรีภักดี</t>
  </si>
  <si>
    <t>นางสาวปิยาภัสร์ พรมมา</t>
  </si>
  <si>
    <t>นายกฤชฐา นาควิจิตร</t>
  </si>
  <si>
    <t>นิติกรชำนาญการพิเศษ</t>
  </si>
  <si>
    <t>นิติกรปฏิบัติการ</t>
  </si>
  <si>
    <t>นางสาวจารุภัทร ขวัญเยื้อง</t>
  </si>
  <si>
    <t>นางสาวกนกพร รุ่งฟ้า</t>
  </si>
  <si>
    <t>นางจิรัชญา รุ่งเรือง</t>
  </si>
  <si>
    <t>เจ้าพนักงานธุรการอาวุโส</t>
  </si>
  <si>
    <t>e-Learning</t>
  </si>
  <si>
    <t>การใช้เทคโนโลยี</t>
  </si>
  <si>
    <t>นางสาวพัชนินทร์ เดชพันธุ์</t>
  </si>
  <si>
    <t>นักจัดการงานทั่วไปปฏิบัติการ</t>
  </si>
  <si>
    <t>นางสาวสุชาวดี นุ้ยเพชร</t>
  </si>
  <si>
    <t>นายนัฐพงศ์ ประคำทอง</t>
  </si>
  <si>
    <t xml:space="preserve">นักจัดการงานทั่วไป   </t>
  </si>
  <si>
    <t xml:space="preserve">นักทรัพยากรบุคคลปฏิบัติการ </t>
  </si>
  <si>
    <t>นางสาวธัญวลัย ศิลาคำ</t>
  </si>
  <si>
    <t>นางศศิธร จารุพงศกร</t>
  </si>
  <si>
    <t>นางสาวนราพรรณ พันธุ์ฤทธิ์</t>
  </si>
  <si>
    <t>นางสาวกิติมา อัจฉริยมาศ</t>
  </si>
  <si>
    <t>นายชานน พึงรำพรรณ</t>
  </si>
  <si>
    <t>นักทรัพยากรบุคคล</t>
  </si>
  <si>
    <t>นางสาวปริพัตทร์ วงค์ธิมา</t>
  </si>
  <si>
    <t>นายนฤชา แก้วอุดวัชระ</t>
  </si>
  <si>
    <t>นายอัครพงษ์ อินทรศักดิ์</t>
  </si>
  <si>
    <t>นางสาวทันยา สุขเหมือน</t>
  </si>
  <si>
    <t>นางสาวมัทนา นัยเจริญ</t>
  </si>
  <si>
    <t>นางทัศนีย์ ภูเขาทอง</t>
  </si>
  <si>
    <t>นางสาวปรารถนา พลายมาศ</t>
  </si>
  <si>
    <t>นางสาวสุวิมล สว่างวงษ์</t>
  </si>
  <si>
    <t>นางสาวสุวดี พุมดวง</t>
  </si>
  <si>
    <t>นางสาวเกษสุดา โสรัตน์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</si>
  <si>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</si>
  <si>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</si>
  <si>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</si>
  <si>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</si>
  <si>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</si>
  <si>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</si>
  <si>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นางสาวอุษณีย์ ฉลองเกียรติกุล</t>
  </si>
  <si>
    <t>นางสาวทิพเนตร พานโคตร</t>
  </si>
  <si>
    <t>นางสาวชุติมา ม่วงไหมทอง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</si>
  <si>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</si>
  <si>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</si>
  <si>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</si>
  <si>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</si>
  <si>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</si>
  <si>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</si>
  <si>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</si>
  <si>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</si>
  <si>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นายไตรเทพ ณรงค์อินทร์</t>
  </si>
  <si>
    <t xml:space="preserve">                 ชื่อหน่วยงาน   </t>
  </si>
  <si>
    <t>นายปรีชา จัทรณิธานศรี</t>
  </si>
  <si>
    <t>นางสาวกนกวรรณ ห้วยกำปัง</t>
  </si>
  <si>
    <t>นายวิทยา วิทยอภิบาล</t>
  </si>
  <si>
    <t>นางสาวพัชราภรณ์ วงษ์ปิน</t>
  </si>
  <si>
    <t>นางสาวบุษยา แท่นนาค</t>
  </si>
  <si>
    <t>นายช่างเทคนิค</t>
  </si>
  <si>
    <t>นายสุขสันต์ วิเชียรสาร</t>
  </si>
  <si>
    <t>นางสาวสุทัตตา บุญบาง</t>
  </si>
  <si>
    <t>นายธีรยุทธ อาญาเมือง</t>
  </si>
  <si>
    <t>ชมพูนุท</t>
  </si>
  <si>
    <t>กองงานพระราชดำริและกิจกรรมพิเศษ</t>
  </si>
  <si>
    <t>นายเฉลิมพล  บุญเจือ</t>
  </si>
  <si>
    <t>นักวิชาการสัตวบาลชำนาญการพิเศษ</t>
  </si>
  <si>
    <t>TDGA</t>
  </si>
  <si>
    <r>
      <t xml:space="preserve">  </t>
    </r>
    <r>
      <rPr>
        <b/>
        <i/>
        <u/>
        <sz val="18"/>
        <rFont val="TH SarabunPSK"/>
        <family val="2"/>
      </rPr>
      <t>แบบฟอร์มเก็บข้อมูล</t>
    </r>
    <r>
      <rPr>
        <b/>
        <i/>
        <u/>
        <sz val="28"/>
        <color theme="4"/>
        <rFont val="TH SarabunPSK"/>
        <family val="2"/>
      </rPr>
      <t>ผล</t>
    </r>
    <r>
      <rPr>
        <b/>
        <i/>
        <u/>
        <sz val="18"/>
        <rFont val="TH SarabunPSK"/>
        <family val="2"/>
      </rPr>
      <t>การพัฒนาบุคลากรกรมปศุสัตว์รายหน่วยงาน</t>
    </r>
  </si>
  <si>
    <t>นางสาวกาญจนา  ธรรมรัตน์</t>
  </si>
  <si>
    <r>
      <t>จำนวน</t>
    </r>
    <r>
      <rPr>
        <b/>
        <u/>
        <sz val="16"/>
        <color theme="1"/>
        <rFont val="TH SarabunPSK"/>
        <family val="2"/>
      </rPr>
      <t>พนักงานราชการ</t>
    </r>
    <r>
      <rPr>
        <b/>
        <sz val="16"/>
        <color theme="1"/>
        <rFont val="TH SarabunPSK"/>
        <family val="2"/>
      </rPr>
      <t>ทั้งหมด
ในหน่วยงาน (คน)</t>
    </r>
  </si>
  <si>
    <t>นางสาวสุรีย์รัตน์ สืบสุนทร</t>
  </si>
  <si>
    <t>นักวิชาการสัตวบาลชำนาญการ</t>
  </si>
  <si>
    <t>นางสาวศลญา  คอนสลัด</t>
  </si>
  <si>
    <t>กพ.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</si>
  <si>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</si>
  <si>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</si>
  <si>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</si>
  <si>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นักวิชาการสัตวบาลปฏิบัติการ</t>
  </si>
  <si>
    <t>นายปฏิพัทธ์  อุดมสมุทรหิรัญ</t>
  </si>
  <si>
    <t>นางสาวอิศรา  มหาวงศ์</t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</si>
  <si>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</si>
  <si>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นางสาวชมพูนุท เรืองฤทธิ์</t>
  </si>
  <si>
    <t>นางนงลักษณ์  บาบู จันดราน</t>
  </si>
  <si>
    <t>นักวิชาการสัตวบาล</t>
  </si>
  <si>
    <t>นางสาวณิรวรรณ  คำลือ</t>
  </si>
  <si>
    <t>นายถิรวรรธน์  เพ็งผลวินิจ</t>
  </si>
  <si>
    <t>นางสาวอุษา จำแนกสาร</t>
  </si>
  <si>
    <t>นายอังคาร  กัวพู่</t>
  </si>
  <si>
    <t>เจ้าพนักงานสัตวบาล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</si>
  <si>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</si>
  <si>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</si>
  <si>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</si>
  <si>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นายชวลิต  แสงสวย</t>
  </si>
  <si>
    <t>พนักงานผู้ช่วยสัตวบาล</t>
  </si>
  <si>
    <t>นักวิเคราะห์นโยบายและแผน</t>
  </si>
  <si>
    <t>นายศุภชัย  ดีแล้ว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</si>
  <si>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</si>
  <si>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</si>
  <si>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</si>
  <si>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</si>
  <si>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นางสาวศิริญญา โอสถานนท์</t>
  </si>
  <si>
    <t>นางสาวปรียาพร เสนามาตย์</t>
  </si>
  <si>
    <t>ว่าที่ ร.ต.กิติพงษ์  อุ่นเมือง</t>
  </si>
  <si>
    <t>นายจิราวัฒน์ อุดคำเที่ยง</t>
  </si>
  <si>
    <t>นายสมพร นาภูทัศ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</si>
  <si>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</si>
  <si>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</si>
  <si>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</si>
  <si>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</si>
  <si>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</si>
  <si>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</si>
  <si>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</si>
  <si>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นายเนติวุฒิ เชื้อบุญมี</t>
  </si>
  <si>
    <t>นายจักรินทร์  ภักมี</t>
  </si>
  <si>
    <t>นายกิตติพงษ์ นนทะการ</t>
  </si>
  <si>
    <t>นายเด่น  ผ่องจิตร์</t>
  </si>
  <si>
    <t>นายทินกร ชัยชนะ</t>
  </si>
  <si>
    <t>นายวิชัย นนทะโคตร</t>
  </si>
  <si>
    <t>นายศรายุทธิ สุทธิ</t>
  </si>
  <si>
    <t>นายสุริยันห์ สุทธิ</t>
  </si>
  <si>
    <t>นางคำเฟิน คำหยาด</t>
  </si>
  <si>
    <t>นายไพวัน พิมพ์วัน</t>
  </si>
  <si>
    <t>นางสาวชนาพร พระสนชุ่ม</t>
  </si>
  <si>
    <t>2. จุดประกายความคิดเพื่อสร้างนวัตกรรม Buiding an Innovation Mindset (DGA)</t>
  </si>
  <si>
    <t>ลาออก</t>
  </si>
  <si>
    <t>1.การสร้างความเข้าใจกรอบธรรมาภิบาลข้อมูล</t>
  </si>
  <si>
    <t>ส.ค.2566</t>
  </si>
  <si>
    <t>2. Introduction to Data Governance Framework and Open Data</t>
  </si>
  <si>
    <t>1.แนวทางและแนวปฏิบัติการเปิดเผยข้อมูลภาครัฐ</t>
  </si>
  <si>
    <t>2. Google Tool เพื่อการพัฒนางาน</t>
  </si>
  <si>
    <t>นายวีระชัย นิลโฉม</t>
  </si>
  <si>
    <t>นางสาววรรณวิลาส ทิพย์มลสวัสดิ์</t>
  </si>
  <si>
    <t>1. Google Tool เพื่อการพัฒนางาน</t>
  </si>
  <si>
    <t>ก.ย.2566</t>
  </si>
  <si>
    <t>2. การทำอินโฟกราฟิกเพื่อประชาสัมพันธ์</t>
  </si>
  <si>
    <t>2. การสร้างความตระหนักรู้ด้านความมั่นคงทางไซเบอร์</t>
  </si>
  <si>
    <t>1. การผลิตคลิปสั้นเพื่อการเรียนรู้แบบ Micro Learning</t>
  </si>
  <si>
    <t>2. การออกแบบ UX/UI สุดปัง เพื่อดึงดูดความสนใจของผู้ใช้</t>
  </si>
  <si>
    <t>1. Microsoft Office Powerpoint 2016</t>
  </si>
  <si>
    <t>2. การออกแบบองค์กรดิจิทัล</t>
  </si>
  <si>
    <t>1. การบริหารโครงการ</t>
  </si>
  <si>
    <t>2. การบริหารจัดการโครงการด้วยอไจล์</t>
  </si>
  <si>
    <t>1. Tools สำหรับการฝึกอบรมออนไลน์</t>
  </si>
  <si>
    <t>1. ธรรมาภิบาลข้อมูลสำหรับผู้บริหารองค์กรรัฐ</t>
  </si>
  <si>
    <t>2. ความเข้าใจและการใช้เทคโนโลยีดิจิทัลอย่างมีประสิทธิภาพ</t>
  </si>
  <si>
    <t>1. การสร้างความไว้วางใจในองค์กรด้วยเทคโนโลยี</t>
  </si>
  <si>
    <t>2. การขับเคลื่อนการเปลี่ยนผ่านสู่รัฐบาลดิจิทัล</t>
  </si>
  <si>
    <t>1. การสร้างความไว้วางใจในองคืกรด้วยเทคโนโลยีดิจิทัล</t>
  </si>
  <si>
    <t>1. การสร้างความไว้วางใจในองค์กรด้วยเทคโนโลยีดิจิทัล</t>
  </si>
  <si>
    <t>2. ความรู้พื้นฐานเพื่อการวิเคราะห์ข้อมูลสำหรับข้าราชการ</t>
  </si>
  <si>
    <t>2. การผลิตคลิปสั้นเพื่อการเรียนรู้แบบ Micro Learning</t>
  </si>
  <si>
    <t>1. การสร้างความไว้ใจด้วยเทคโนโลยีดิจิทัล</t>
  </si>
  <si>
    <t>1. การประยุกต์ใช้ความรู้ปัญญาประดิษฐ์ในการพัฒนาหุ่นยนต์สนทนา</t>
  </si>
  <si>
    <t>1. การใช้เทคโนโลยีบล๊อกเชนสำหรับบริการภาครัฐ</t>
  </si>
  <si>
    <t>2. การบริหารโครงการ</t>
  </si>
  <si>
    <t>1. Introduction to Data Governance Framework and Open Data</t>
  </si>
  <si>
    <t>1. ความเข้าใจและการใช้เทคโนโลยีดิจิทัล ทักษะที่จำเป็นสำหรับการปฏิบัติงานแบบออนไลน์</t>
  </si>
  <si>
    <t>1. ภาวะผู้นำในยุคดิจิทัล</t>
  </si>
  <si>
    <t>2. แนวทางในการนำเทคโนโลยีปัญญาประดิษฐ์มาใช้สำหรับบริการภาครัฐ</t>
  </si>
  <si>
    <t>1. แนวทางในการนำเทคโนโลยีปัญญาประดิษฐ์มาใช้สำหรับบริการภาครัฐ</t>
  </si>
  <si>
    <t>2. การประยุกต์ใช้ความรู้ปัญญาประดิษฐ์ในการพัฒนาหุ่นยนต์สนทนา</t>
  </si>
  <si>
    <t>1. การขับเคลื่อนการเปลี่ยนผ่านสู่รัฐบาลดิจิทัล</t>
  </si>
  <si>
    <t xml:space="preserve">1. Google Tools เพื่อพัฒนางาน </t>
  </si>
  <si>
    <t>1. วันใส ฉลาดรู้เน็ต</t>
  </si>
  <si>
    <t>1. การออกแบบองค์กรดิจิทัล</t>
  </si>
  <si>
    <t>2. ความมั่นคงปลอดภัยบนอินเตอร์เน็ตบนอินเตอร์เน็ตและการปฏิบัติตนสำหรับข้าราชการยุคดิจิทัล</t>
  </si>
  <si>
    <t>2. พระราชบัญญัติ การบริหารงานและการให้บริการภาครัฐผ่านระบบดิจิทัล พ.ศ.2561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</si>
</sst>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b/>
      <i/>
      <sz val="18"/>
      <name val="TH SarabunPSK"/>
      <family val="2"/>
    </font>
    <font>
      <b/>
      <i/>
      <u/>
      <sz val="18"/>
      <name val="TH SarabunPSK"/>
      <family val="2"/>
    </font>
    <font>
      <b/>
      <i/>
      <u/>
      <sz val="28"/>
      <color theme="4"/>
      <name val="TH SarabunPSK"/>
      <family val="2"/>
    </font>
    <font>
      <b/>
      <u/>
      <sz val="16"/>
      <color rgb="FFFF0000"/>
      <name val="TH SarabunPSK"/>
      <family val="2"/>
    </font>
    <font>
      <b/>
      <sz val="14"/>
      <color rgb="FFFF0000"/>
      <name val="TH SarabunPSK"/>
      <family val="2"/>
    </font>
    <font>
      <sz val="12"/>
      <color rgb="FFFF0000"/>
      <name val="TH Sarabun New"/>
      <family val="2"/>
      <charset val="222"/>
    </font>
    <font>
      <sz val="12"/>
      <name val="TH Sarabun New"/>
      <family val="2"/>
      <charset val="22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7" fillId="2" borderId="1" xfId="0" applyNumberFormat="1" applyFont="1" applyFill="1" applyBorder="1" applyAlignment="1">
      <alignment horizontal="center" vertical="center" wrapText="1"/>
    </xf>
    <xf numFmtId="0" fontId="37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45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27" fillId="0" borderId="9" xfId="0" applyFont="1" applyBorder="1" applyAlignment="1">
      <alignment vertical="top" shrinkToFit="1"/>
    </xf>
    <xf numFmtId="0" fontId="5" fillId="0" borderId="4" xfId="0" applyFont="1" applyBorder="1" applyAlignment="1" applyProtection="1">
      <alignment vertical="center"/>
      <protection locked="0"/>
    </xf>
    <xf numFmtId="0" fontId="27" fillId="0" borderId="4" xfId="0" applyFont="1" applyBorder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shrinkToFit="1"/>
    </xf>
    <xf numFmtId="0" fontId="27" fillId="0" borderId="4" xfId="0" applyFont="1" applyBorder="1" applyAlignment="1">
      <alignment vertical="top" shrinkToFit="1"/>
    </xf>
    <xf numFmtId="0" fontId="27" fillId="0" borderId="11" xfId="0" applyFont="1" applyBorder="1" applyAlignment="1">
      <alignment vertical="top" shrinkToFit="1"/>
    </xf>
    <xf numFmtId="0" fontId="24" fillId="0" borderId="4" xfId="0" applyFont="1" applyBorder="1" applyAlignment="1" applyProtection="1">
      <alignment shrinkToFit="1"/>
      <protection locked="0"/>
    </xf>
    <xf numFmtId="0" fontId="50" fillId="2" borderId="0" xfId="0" applyFont="1" applyFill="1" applyAlignment="1">
      <alignment vertical="top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horizontal="right" vertical="center" shrinkToFit="1"/>
    </xf>
    <xf numFmtId="0" fontId="3" fillId="2" borderId="4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vertical="center" shrinkToFit="1"/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Alignment="1">
      <alignment vertical="center" shrinkToFit="1"/>
    </xf>
    <xf numFmtId="0" fontId="8" fillId="2" borderId="0" xfId="0" applyFont="1" applyFill="1" applyAlignment="1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52" fillId="3" borderId="4" xfId="0" applyFont="1" applyFill="1" applyBorder="1" applyAlignment="1" applyProtection="1">
      <alignment vertical="center" wrapText="1"/>
      <protection locked="0" hidden="1"/>
    </xf>
    <xf numFmtId="0" fontId="52" fillId="3" borderId="4" xfId="0" applyFont="1" applyFill="1" applyBorder="1" applyAlignment="1" applyProtection="1">
      <alignment vertical="center" shrinkToFit="1"/>
      <protection locked="0"/>
    </xf>
    <xf numFmtId="49" fontId="52" fillId="3" borderId="4" xfId="0" applyNumberFormat="1" applyFont="1" applyFill="1" applyBorder="1" applyAlignment="1" applyProtection="1">
      <alignment vertical="center" shrinkToFit="1"/>
      <protection locked="0"/>
    </xf>
    <xf numFmtId="0" fontId="53" fillId="3" borderId="4" xfId="0" applyFont="1" applyFill="1" applyBorder="1" applyAlignment="1" applyProtection="1">
      <alignment horizontal="left" vertical="center" shrinkToFit="1"/>
      <protection locked="0"/>
    </xf>
    <xf numFmtId="0" fontId="21" fillId="3" borderId="4" xfId="0" applyFont="1" applyFill="1" applyBorder="1" applyAlignment="1" applyProtection="1">
      <alignment vertical="center" shrinkToFit="1"/>
      <protection locked="0"/>
    </xf>
    <xf numFmtId="0" fontId="21" fillId="0" borderId="5" xfId="0" applyFont="1" applyBorder="1" applyAlignment="1" applyProtection="1">
      <alignment horizontal="center" vertical="center" shrinkToFit="1"/>
      <protection locked="0"/>
    </xf>
    <xf numFmtId="49" fontId="21" fillId="0" borderId="5" xfId="0" applyNumberFormat="1" applyFont="1" applyBorder="1" applyAlignment="1" applyProtection="1">
      <alignment vertical="center" shrinkToFit="1"/>
      <protection locked="0"/>
    </xf>
    <xf numFmtId="1" fontId="21" fillId="0" borderId="5" xfId="0" applyNumberFormat="1" applyFont="1" applyBorder="1" applyAlignment="1" applyProtection="1">
      <alignment horizontal="center" vertical="center" shrinkToFit="1"/>
      <protection locked="0"/>
    </xf>
    <xf numFmtId="43" fontId="21" fillId="0" borderId="5" xfId="1" applyFont="1" applyBorder="1" applyAlignment="1" applyProtection="1">
      <alignment horizontal="center" vertical="center" shrinkToFit="1"/>
      <protection locked="0"/>
    </xf>
    <xf numFmtId="0" fontId="21" fillId="0" borderId="5" xfId="1" applyNumberFormat="1" applyFont="1" applyBorder="1" applyAlignment="1" applyProtection="1">
      <alignment horizontal="center" vertical="center" shrinkToFit="1"/>
      <protection locked="0"/>
    </xf>
    <xf numFmtId="0" fontId="53" fillId="3" borderId="4" xfId="0" applyFont="1" applyFill="1" applyBorder="1" applyAlignment="1" applyProtection="1">
      <alignment vertical="center" wrapText="1"/>
      <protection locked="0" hidden="1"/>
    </xf>
    <xf numFmtId="0" fontId="53" fillId="3" borderId="4" xfId="0" applyFont="1" applyFill="1" applyBorder="1" applyAlignment="1" applyProtection="1">
      <alignment vertical="center" shrinkToFit="1"/>
      <protection locked="0"/>
    </xf>
    <xf numFmtId="0" fontId="53" fillId="3" borderId="4" xfId="0" applyFont="1" applyFill="1" applyBorder="1" applyAlignment="1">
      <alignment vertical="center"/>
    </xf>
    <xf numFmtId="0" fontId="21" fillId="3" borderId="5" xfId="1" applyNumberFormat="1" applyFont="1" applyFill="1" applyBorder="1" applyAlignment="1" applyProtection="1">
      <alignment horizontal="center" vertical="center" shrinkToFit="1"/>
      <protection locked="0"/>
    </xf>
    <xf numFmtId="0" fontId="53" fillId="3" borderId="4" xfId="0" applyFont="1" applyFill="1" applyBorder="1" applyAlignment="1">
      <alignment vertical="center" wrapText="1"/>
    </xf>
    <xf numFmtId="0" fontId="53" fillId="3" borderId="4" xfId="0" applyFont="1" applyFill="1" applyBorder="1" applyAlignment="1">
      <alignment horizontal="left" vertical="top" wrapText="1"/>
    </xf>
    <xf numFmtId="0" fontId="53" fillId="3" borderId="4" xfId="0" applyFont="1" applyFill="1" applyBorder="1" applyAlignment="1">
      <alignment horizontal="left" vertical="center" wrapText="1"/>
    </xf>
    <xf numFmtId="49" fontId="53" fillId="3" borderId="4" xfId="0" applyNumberFormat="1" applyFont="1" applyFill="1" applyBorder="1" applyAlignment="1" applyProtection="1">
      <alignment vertical="center" shrinkToFit="1"/>
      <protection locked="0"/>
    </xf>
    <xf numFmtId="0" fontId="46" fillId="0" borderId="1" xfId="0" applyFont="1" applyBorder="1" applyAlignment="1" applyProtection="1">
      <alignment horizontal="center" vertical="center" wrapText="1" shrinkToFit="1"/>
      <protection locked="0"/>
    </xf>
    <xf numFmtId="0" fontId="46" fillId="0" borderId="3" xfId="0" applyFont="1" applyBorder="1" applyAlignment="1" applyProtection="1">
      <alignment horizontal="center" vertical="center" wrapText="1" shrinkToFit="1"/>
      <protection locked="0"/>
    </xf>
    <xf numFmtId="0" fontId="4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 wrapText="1" shrinkToFit="1"/>
    </xf>
    <xf numFmtId="0" fontId="45" fillId="2" borderId="7" xfId="0" applyFont="1" applyFill="1" applyBorder="1" applyAlignment="1">
      <alignment horizontal="center" vertical="center" wrapText="1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6" fillId="5" borderId="2" xfId="0" applyFont="1" applyFill="1" applyBorder="1" applyAlignment="1">
      <alignment horizontal="center" vertical="center" shrinkToFit="1"/>
    </xf>
    <xf numFmtId="0" fontId="36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6" fillId="6" borderId="1" xfId="0" applyFont="1" applyFill="1" applyBorder="1" applyAlignment="1">
      <alignment horizontal="center" vertical="center" shrinkToFit="1"/>
    </xf>
    <xf numFmtId="0" fontId="36" fillId="6" borderId="2" xfId="0" applyFont="1" applyFill="1" applyBorder="1" applyAlignment="1">
      <alignment horizontal="center" vertical="center" shrinkToFit="1"/>
    </xf>
    <xf numFmtId="0" fontId="36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0" fillId="2" borderId="0" xfId="0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3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24709</xdr:rowOff>
    </xdr:from>
    <xdr:to>
      <xdr:col>12</xdr:col>
      <xdr:colOff>361084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3500" y="85323"/>
          <a:ext cx="1281545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4"/>
  <sheetViews>
    <sheetView showGridLines="0" tabSelected="1" zoomScale="110" zoomScaleNormal="110" zoomScaleSheetLayoutView="90" zoomScalePageLayoutView="120" workbookViewId="0">
      <pane ySplit="6" topLeftCell="A33" activePane="bottomLeft" state="frozen"/>
      <selection pane="bottomLeft" activeCell="E35" sqref="E35"/>
    </sheetView>
  </sheetViews>
  <sheetFormatPr defaultColWidth="9" defaultRowHeight="21.95" customHeight="1" x14ac:dyDescent="0.2"/>
  <cols>
    <col min="1" max="1" width="3.125" style="63" customWidth="1"/>
    <col min="2" max="2" width="17.5" style="64" customWidth="1"/>
    <col min="3" max="3" width="22.875" style="65" bestFit="1" customWidth="1"/>
    <col min="4" max="4" width="8.625" style="65" customWidth="1"/>
    <col min="5" max="5" width="33.375" style="112" customWidth="1"/>
    <col min="6" max="6" width="13.5" style="65" customWidth="1"/>
    <col min="7" max="7" width="9.25" style="65" customWidth="1"/>
    <col min="8" max="8" width="7.5" style="63" customWidth="1"/>
    <col min="9" max="9" width="6.875" style="65" customWidth="1"/>
    <col min="10" max="10" width="4.875" style="63" customWidth="1"/>
    <col min="11" max="11" width="6" style="66" customWidth="1"/>
    <col min="12" max="12" width="5.5" style="63" customWidth="1"/>
    <col min="13" max="13" width="5.5" style="67" customWidth="1"/>
    <col min="14" max="14" width="7.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116"/>
      <c r="E1" s="107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65">
      <c r="A2" s="7"/>
      <c r="B2" s="31" t="s">
        <v>149</v>
      </c>
      <c r="C2" s="136" t="s">
        <v>160</v>
      </c>
      <c r="D2" s="137"/>
      <c r="E2" s="138" t="s">
        <v>164</v>
      </c>
      <c r="F2" s="138"/>
      <c r="G2" s="138"/>
      <c r="H2" s="138"/>
      <c r="I2" s="138"/>
      <c r="J2" s="138"/>
      <c r="K2" s="138"/>
      <c r="L2" s="138"/>
      <c r="M2" s="138"/>
    </row>
    <row r="3" spans="1:15" s="12" customFormat="1" ht="10.5" customHeight="1" x14ac:dyDescent="0.55000000000000004">
      <c r="A3" s="7"/>
      <c r="B3" s="5"/>
      <c r="C3" s="5"/>
      <c r="D3" s="5"/>
      <c r="E3" s="108"/>
      <c r="F3" s="2"/>
      <c r="G3" s="2"/>
      <c r="H3" s="2"/>
      <c r="I3" s="2"/>
      <c r="J3" s="2"/>
      <c r="K3" s="49"/>
      <c r="L3" s="2"/>
      <c r="M3" s="50"/>
    </row>
    <row r="4" spans="1:15" s="12" customFormat="1" ht="26.25" customHeight="1" x14ac:dyDescent="0.4">
      <c r="A4" s="8"/>
      <c r="B4" s="141" t="s">
        <v>57</v>
      </c>
      <c r="C4" s="142"/>
      <c r="D4" s="80">
        <v>11</v>
      </c>
      <c r="E4" s="109" t="s">
        <v>166</v>
      </c>
      <c r="F4" s="80">
        <v>34</v>
      </c>
      <c r="G4" s="51" t="s">
        <v>47</v>
      </c>
      <c r="H4" s="96">
        <v>2566</v>
      </c>
      <c r="I4" s="93" t="s">
        <v>69</v>
      </c>
      <c r="J4" s="140" t="s">
        <v>159</v>
      </c>
      <c r="K4" s="140"/>
      <c r="L4" s="94" t="s">
        <v>45</v>
      </c>
      <c r="M4" s="95">
        <v>45189</v>
      </c>
    </row>
    <row r="5" spans="1:15" s="24" customFormat="1" ht="14.25" customHeight="1" x14ac:dyDescent="0.2">
      <c r="A5" s="9"/>
      <c r="B5" s="139"/>
      <c r="C5" s="139"/>
      <c r="D5" s="27"/>
      <c r="E5" s="110"/>
      <c r="F5" s="4"/>
      <c r="G5" s="6"/>
      <c r="H5" s="14"/>
      <c r="I5" s="6"/>
      <c r="J5" s="14"/>
      <c r="K5" s="52"/>
      <c r="L5" s="14"/>
      <c r="M5" s="14"/>
      <c r="N5" s="3"/>
      <c r="O5" s="3"/>
    </row>
    <row r="6" spans="1:15" s="1" customFormat="1" ht="65.25" x14ac:dyDescent="0.2">
      <c r="A6" s="113" t="s">
        <v>0</v>
      </c>
      <c r="B6" s="113" t="s">
        <v>177</v>
      </c>
      <c r="C6" s="113" t="s">
        <v>1</v>
      </c>
      <c r="D6" s="54" t="s">
        <v>3</v>
      </c>
      <c r="E6" s="111" t="s">
        <v>64</v>
      </c>
      <c r="F6" s="55" t="s">
        <v>4</v>
      </c>
      <c r="G6" s="56" t="s">
        <v>5</v>
      </c>
      <c r="H6" s="53" t="s">
        <v>2</v>
      </c>
      <c r="I6" s="85" t="s">
        <v>43</v>
      </c>
      <c r="J6" s="117" t="s">
        <v>44</v>
      </c>
      <c r="K6" s="83" t="s">
        <v>66</v>
      </c>
      <c r="L6" s="84" t="s">
        <v>50</v>
      </c>
      <c r="M6" s="57" t="s">
        <v>6</v>
      </c>
    </row>
    <row r="7" spans="1:15" ht="21.95" customHeight="1" x14ac:dyDescent="0.2">
      <c r="A7" s="58">
        <v>1</v>
      </c>
      <c r="B7" s="128" t="s">
        <v>161</v>
      </c>
      <c r="C7" s="129" t="s">
        <v>162</v>
      </c>
      <c r="D7" s="129" t="s">
        <v>51</v>
      </c>
      <c r="E7" s="121" t="s">
        <v>222</v>
      </c>
      <c r="F7" s="122" t="s">
        <v>108</v>
      </c>
      <c r="G7" s="122" t="s">
        <v>107</v>
      </c>
      <c r="H7" s="123" t="s">
        <v>163</v>
      </c>
      <c r="I7" s="124" t="s">
        <v>223</v>
      </c>
      <c r="J7" s="127">
        <v>1.5</v>
      </c>
      <c r="K7" s="126">
        <v>0</v>
      </c>
      <c r="L7" s="123" t="s">
        <v>76</v>
      </c>
      <c r="M7" s="125">
        <v>2</v>
      </c>
    </row>
    <row r="8" spans="1:15" ht="21.95" customHeight="1" x14ac:dyDescent="0.2">
      <c r="A8" s="58"/>
      <c r="B8" s="118"/>
      <c r="C8" s="119"/>
      <c r="D8" s="119"/>
      <c r="E8" s="121" t="s">
        <v>224</v>
      </c>
      <c r="F8" s="122" t="s">
        <v>108</v>
      </c>
      <c r="G8" s="122" t="s">
        <v>107</v>
      </c>
      <c r="H8" s="123" t="s">
        <v>163</v>
      </c>
      <c r="I8" s="124" t="s">
        <v>223</v>
      </c>
      <c r="J8" s="127">
        <v>1.3</v>
      </c>
      <c r="K8" s="126">
        <v>0</v>
      </c>
      <c r="L8" s="123" t="s">
        <v>76</v>
      </c>
      <c r="M8" s="125">
        <v>2</v>
      </c>
    </row>
    <row r="9" spans="1:15" ht="21.95" customHeight="1" x14ac:dyDescent="0.2">
      <c r="A9" s="58">
        <v>2</v>
      </c>
      <c r="B9" s="128" t="s">
        <v>165</v>
      </c>
      <c r="C9" s="129" t="s">
        <v>162</v>
      </c>
      <c r="D9" s="129" t="s">
        <v>51</v>
      </c>
      <c r="E9" s="121" t="s">
        <v>233</v>
      </c>
      <c r="F9" s="122" t="s">
        <v>108</v>
      </c>
      <c r="G9" s="122" t="s">
        <v>107</v>
      </c>
      <c r="H9" s="123" t="s">
        <v>170</v>
      </c>
      <c r="I9" s="124" t="s">
        <v>223</v>
      </c>
      <c r="J9" s="127">
        <v>3</v>
      </c>
      <c r="K9" s="126">
        <v>0</v>
      </c>
      <c r="L9" s="123" t="s">
        <v>76</v>
      </c>
      <c r="M9" s="125">
        <v>2</v>
      </c>
    </row>
    <row r="10" spans="1:15" ht="21.95" customHeight="1" x14ac:dyDescent="0.2">
      <c r="A10" s="58"/>
      <c r="B10" s="118"/>
      <c r="C10" s="119"/>
      <c r="D10" s="119"/>
      <c r="E10" s="129" t="s">
        <v>234</v>
      </c>
      <c r="F10" s="122" t="s">
        <v>108</v>
      </c>
      <c r="G10" s="122" t="s">
        <v>107</v>
      </c>
      <c r="H10" s="123" t="s">
        <v>163</v>
      </c>
      <c r="I10" s="124" t="s">
        <v>223</v>
      </c>
      <c r="J10" s="127">
        <v>2</v>
      </c>
      <c r="K10" s="126">
        <v>0</v>
      </c>
      <c r="L10" s="123" t="s">
        <v>76</v>
      </c>
      <c r="M10" s="125">
        <v>2</v>
      </c>
    </row>
    <row r="11" spans="1:15" s="115" customFormat="1" ht="21.95" customHeight="1" x14ac:dyDescent="0.2">
      <c r="A11" s="114">
        <v>3</v>
      </c>
      <c r="B11" s="128" t="s">
        <v>167</v>
      </c>
      <c r="C11" s="129" t="s">
        <v>168</v>
      </c>
      <c r="D11" s="129" t="s">
        <v>51</v>
      </c>
      <c r="E11" s="121" t="s">
        <v>237</v>
      </c>
      <c r="F11" s="122" t="s">
        <v>108</v>
      </c>
      <c r="G11" s="122" t="s">
        <v>107</v>
      </c>
      <c r="H11" s="123" t="s">
        <v>163</v>
      </c>
      <c r="I11" s="124" t="s">
        <v>223</v>
      </c>
      <c r="J11" s="131">
        <v>1.1499999999999999</v>
      </c>
      <c r="K11" s="126">
        <v>0</v>
      </c>
      <c r="L11" s="123" t="s">
        <v>76</v>
      </c>
      <c r="M11" s="125">
        <v>2</v>
      </c>
    </row>
    <row r="12" spans="1:15" ht="21.95" customHeight="1" x14ac:dyDescent="0.2">
      <c r="A12" s="58"/>
      <c r="B12" s="118"/>
      <c r="C12" s="119"/>
      <c r="D12" s="119"/>
      <c r="E12" s="121" t="s">
        <v>238</v>
      </c>
      <c r="F12" s="122" t="s">
        <v>108</v>
      </c>
      <c r="G12" s="122" t="s">
        <v>107</v>
      </c>
      <c r="H12" s="123" t="s">
        <v>163</v>
      </c>
      <c r="I12" s="124" t="s">
        <v>223</v>
      </c>
      <c r="J12" s="127">
        <v>1.3</v>
      </c>
      <c r="K12" s="126">
        <v>0</v>
      </c>
      <c r="L12" s="123" t="s">
        <v>76</v>
      </c>
      <c r="M12" s="125">
        <v>2</v>
      </c>
    </row>
    <row r="13" spans="1:15" ht="21.95" customHeight="1" x14ac:dyDescent="0.2">
      <c r="A13" s="58">
        <v>4</v>
      </c>
      <c r="B13" s="128" t="s">
        <v>169</v>
      </c>
      <c r="C13" s="129" t="s">
        <v>168</v>
      </c>
      <c r="D13" s="129" t="s">
        <v>51</v>
      </c>
      <c r="E13" s="121" t="s">
        <v>235</v>
      </c>
      <c r="F13" s="122" t="s">
        <v>108</v>
      </c>
      <c r="G13" s="122" t="s">
        <v>107</v>
      </c>
      <c r="H13" s="123" t="s">
        <v>170</v>
      </c>
      <c r="I13" s="124" t="s">
        <v>223</v>
      </c>
      <c r="J13" s="127">
        <v>3</v>
      </c>
      <c r="K13" s="126">
        <v>0</v>
      </c>
      <c r="L13" s="123" t="s">
        <v>76</v>
      </c>
      <c r="M13" s="125">
        <v>2</v>
      </c>
    </row>
    <row r="14" spans="1:15" ht="21.95" customHeight="1" x14ac:dyDescent="0.2">
      <c r="A14" s="58"/>
      <c r="B14" s="118"/>
      <c r="C14" s="119"/>
      <c r="D14" s="119"/>
      <c r="E14" s="121" t="s">
        <v>236</v>
      </c>
      <c r="F14" s="122" t="s">
        <v>108</v>
      </c>
      <c r="G14" s="122" t="s">
        <v>107</v>
      </c>
      <c r="H14" s="123" t="s">
        <v>170</v>
      </c>
      <c r="I14" s="124" t="s">
        <v>223</v>
      </c>
      <c r="J14" s="127">
        <v>3</v>
      </c>
      <c r="K14" s="126">
        <v>0</v>
      </c>
      <c r="L14" s="123" t="s">
        <v>76</v>
      </c>
      <c r="M14" s="125">
        <v>2</v>
      </c>
    </row>
    <row r="15" spans="1:15" s="115" customFormat="1" ht="21.95" customHeight="1" x14ac:dyDescent="0.2">
      <c r="A15" s="114">
        <v>5</v>
      </c>
      <c r="B15" s="128" t="s">
        <v>171</v>
      </c>
      <c r="C15" s="129" t="s">
        <v>168</v>
      </c>
      <c r="D15" s="129" t="s">
        <v>51</v>
      </c>
      <c r="E15" s="130" t="s">
        <v>258</v>
      </c>
      <c r="F15" s="122" t="s">
        <v>108</v>
      </c>
      <c r="G15" s="122" t="s">
        <v>107</v>
      </c>
      <c r="H15" s="123" t="s">
        <v>170</v>
      </c>
      <c r="I15" s="124" t="s">
        <v>223</v>
      </c>
      <c r="J15" s="131">
        <v>3</v>
      </c>
      <c r="K15" s="126">
        <v>0</v>
      </c>
      <c r="L15" s="123" t="s">
        <v>76</v>
      </c>
      <c r="M15" s="125">
        <v>2</v>
      </c>
    </row>
    <row r="16" spans="1:15" s="115" customFormat="1" ht="21.95" customHeight="1" x14ac:dyDescent="0.2">
      <c r="A16" s="114"/>
      <c r="B16" s="128"/>
      <c r="C16" s="129"/>
      <c r="D16" s="129"/>
      <c r="E16" s="121" t="s">
        <v>226</v>
      </c>
      <c r="F16" s="122" t="s">
        <v>108</v>
      </c>
      <c r="G16" s="122" t="s">
        <v>107</v>
      </c>
      <c r="H16" s="123" t="s">
        <v>170</v>
      </c>
      <c r="I16" s="124" t="s">
        <v>223</v>
      </c>
      <c r="J16" s="131">
        <v>3</v>
      </c>
      <c r="K16" s="126">
        <v>0</v>
      </c>
      <c r="L16" s="123" t="s">
        <v>76</v>
      </c>
      <c r="M16" s="125">
        <v>2</v>
      </c>
    </row>
    <row r="17" spans="1:13" ht="21.95" customHeight="1" x14ac:dyDescent="0.2">
      <c r="A17" s="58">
        <v>6</v>
      </c>
      <c r="B17" s="128" t="s">
        <v>172</v>
      </c>
      <c r="C17" s="129" t="s">
        <v>168</v>
      </c>
      <c r="D17" s="129" t="s">
        <v>51</v>
      </c>
      <c r="E17" s="129" t="s">
        <v>239</v>
      </c>
      <c r="F17" s="122" t="s">
        <v>108</v>
      </c>
      <c r="G17" s="122" t="s">
        <v>107</v>
      </c>
      <c r="H17" s="123" t="s">
        <v>170</v>
      </c>
      <c r="I17" s="124" t="s">
        <v>223</v>
      </c>
      <c r="J17" s="127">
        <v>4</v>
      </c>
      <c r="K17" s="126">
        <v>0</v>
      </c>
      <c r="L17" s="123" t="s">
        <v>76</v>
      </c>
      <c r="M17" s="125">
        <v>2</v>
      </c>
    </row>
    <row r="18" spans="1:13" ht="21.95" customHeight="1" x14ac:dyDescent="0.2">
      <c r="A18" s="58"/>
      <c r="B18" s="118"/>
      <c r="C18" s="119"/>
      <c r="D18" s="119"/>
      <c r="E18" s="129" t="s">
        <v>226</v>
      </c>
      <c r="F18" s="122" t="s">
        <v>108</v>
      </c>
      <c r="G18" s="122" t="s">
        <v>107</v>
      </c>
      <c r="H18" s="123" t="s">
        <v>170</v>
      </c>
      <c r="I18" s="124" t="s">
        <v>223</v>
      </c>
      <c r="J18" s="127">
        <v>3</v>
      </c>
      <c r="K18" s="126">
        <v>0</v>
      </c>
      <c r="L18" s="123" t="s">
        <v>76</v>
      </c>
      <c r="M18" s="125">
        <v>2</v>
      </c>
    </row>
    <row r="19" spans="1:13" ht="21.95" customHeight="1" x14ac:dyDescent="0.2">
      <c r="A19" s="58">
        <v>7</v>
      </c>
      <c r="B19" s="128" t="s">
        <v>173</v>
      </c>
      <c r="C19" s="129" t="s">
        <v>174</v>
      </c>
      <c r="D19" s="129" t="s">
        <v>51</v>
      </c>
      <c r="E19" s="130" t="s">
        <v>259</v>
      </c>
      <c r="F19" s="122" t="s">
        <v>108</v>
      </c>
      <c r="G19" s="122" t="s">
        <v>107</v>
      </c>
      <c r="H19" s="123" t="s">
        <v>170</v>
      </c>
      <c r="I19" s="124" t="s">
        <v>223</v>
      </c>
      <c r="J19" s="127">
        <v>3</v>
      </c>
      <c r="K19" s="126">
        <v>0</v>
      </c>
      <c r="L19" s="123" t="s">
        <v>76</v>
      </c>
      <c r="M19" s="125">
        <v>2</v>
      </c>
    </row>
    <row r="20" spans="1:13" ht="21.95" customHeight="1" x14ac:dyDescent="0.2">
      <c r="A20" s="58"/>
      <c r="B20" s="128"/>
      <c r="C20" s="129"/>
      <c r="D20" s="129"/>
      <c r="E20" s="129" t="s">
        <v>243</v>
      </c>
      <c r="F20" s="122" t="s">
        <v>108</v>
      </c>
      <c r="G20" s="122" t="s">
        <v>107</v>
      </c>
      <c r="H20" s="123" t="s">
        <v>170</v>
      </c>
      <c r="I20" s="124" t="s">
        <v>223</v>
      </c>
      <c r="J20" s="127">
        <v>3</v>
      </c>
      <c r="K20" s="126">
        <v>0</v>
      </c>
      <c r="L20" s="123" t="s">
        <v>76</v>
      </c>
      <c r="M20" s="125">
        <v>2</v>
      </c>
    </row>
    <row r="21" spans="1:13" ht="21.95" customHeight="1" x14ac:dyDescent="0.2">
      <c r="A21" s="58">
        <v>8</v>
      </c>
      <c r="B21" s="128" t="s">
        <v>219</v>
      </c>
      <c r="C21" s="129" t="s">
        <v>174</v>
      </c>
      <c r="D21" s="129" t="s">
        <v>51</v>
      </c>
      <c r="E21" s="129" t="s">
        <v>225</v>
      </c>
      <c r="F21" s="122" t="s">
        <v>108</v>
      </c>
      <c r="G21" s="122" t="s">
        <v>107</v>
      </c>
      <c r="H21" s="123" t="s">
        <v>163</v>
      </c>
      <c r="I21" s="124" t="s">
        <v>223</v>
      </c>
      <c r="J21" s="127">
        <v>1.3</v>
      </c>
      <c r="K21" s="126">
        <v>0</v>
      </c>
      <c r="L21" s="123" t="s">
        <v>76</v>
      </c>
      <c r="M21" s="125">
        <v>2</v>
      </c>
    </row>
    <row r="22" spans="1:13" ht="21.95" customHeight="1" x14ac:dyDescent="0.2">
      <c r="A22" s="58"/>
      <c r="B22" s="118"/>
      <c r="C22" s="119"/>
      <c r="D22" s="119"/>
      <c r="E22" s="129" t="s">
        <v>226</v>
      </c>
      <c r="F22" s="122" t="s">
        <v>108</v>
      </c>
      <c r="G22" s="122" t="s">
        <v>107</v>
      </c>
      <c r="H22" s="123" t="s">
        <v>170</v>
      </c>
      <c r="I22" s="124" t="s">
        <v>223</v>
      </c>
      <c r="J22" s="127">
        <v>3</v>
      </c>
      <c r="K22" s="126">
        <v>0</v>
      </c>
      <c r="L22" s="123" t="s">
        <v>76</v>
      </c>
      <c r="M22" s="125">
        <v>2</v>
      </c>
    </row>
    <row r="23" spans="1:13" ht="21.95" customHeight="1" x14ac:dyDescent="0.2">
      <c r="A23" s="58">
        <v>9</v>
      </c>
      <c r="B23" s="128" t="s">
        <v>175</v>
      </c>
      <c r="C23" s="129" t="s">
        <v>168</v>
      </c>
      <c r="D23" s="129" t="s">
        <v>51</v>
      </c>
      <c r="E23" s="129" t="s">
        <v>229</v>
      </c>
      <c r="F23" s="122" t="s">
        <v>108</v>
      </c>
      <c r="G23" s="122" t="s">
        <v>107</v>
      </c>
      <c r="H23" s="123" t="s">
        <v>170</v>
      </c>
      <c r="I23" s="124" t="s">
        <v>230</v>
      </c>
      <c r="J23" s="127">
        <v>3</v>
      </c>
      <c r="K23" s="126">
        <v>0</v>
      </c>
      <c r="L23" s="123" t="s">
        <v>76</v>
      </c>
      <c r="M23" s="125">
        <v>2</v>
      </c>
    </row>
    <row r="24" spans="1:13" ht="21.95" customHeight="1" x14ac:dyDescent="0.2">
      <c r="A24" s="58"/>
      <c r="B24" s="128"/>
      <c r="C24" s="129"/>
      <c r="D24" s="129"/>
      <c r="E24" s="129" t="s">
        <v>231</v>
      </c>
      <c r="F24" s="122" t="s">
        <v>108</v>
      </c>
      <c r="G24" s="122" t="s">
        <v>107</v>
      </c>
      <c r="H24" s="123" t="s">
        <v>170</v>
      </c>
      <c r="I24" s="124" t="s">
        <v>223</v>
      </c>
      <c r="J24" s="127">
        <v>4</v>
      </c>
      <c r="K24" s="126">
        <v>0</v>
      </c>
      <c r="L24" s="123" t="s">
        <v>76</v>
      </c>
      <c r="M24" s="125">
        <v>2</v>
      </c>
    </row>
    <row r="25" spans="1:13" ht="21.95" customHeight="1" x14ac:dyDescent="0.2">
      <c r="A25" s="58">
        <v>10</v>
      </c>
      <c r="B25" s="128" t="s">
        <v>176</v>
      </c>
      <c r="C25" s="129" t="s">
        <v>174</v>
      </c>
      <c r="D25" s="129" t="s">
        <v>51</v>
      </c>
      <c r="E25" s="129" t="s">
        <v>229</v>
      </c>
      <c r="F25" s="122" t="s">
        <v>108</v>
      </c>
      <c r="G25" s="122" t="s">
        <v>107</v>
      </c>
      <c r="H25" s="123" t="s">
        <v>170</v>
      </c>
      <c r="I25" s="124" t="s">
        <v>230</v>
      </c>
      <c r="J25" s="127">
        <v>3</v>
      </c>
      <c r="K25" s="126">
        <v>0</v>
      </c>
      <c r="L25" s="123" t="s">
        <v>76</v>
      </c>
      <c r="M25" s="125">
        <v>2</v>
      </c>
    </row>
    <row r="26" spans="1:13" ht="21.95" customHeight="1" x14ac:dyDescent="0.2">
      <c r="A26" s="58"/>
      <c r="B26" s="118"/>
      <c r="C26" s="119"/>
      <c r="D26" s="119"/>
      <c r="E26" s="130" t="s">
        <v>232</v>
      </c>
      <c r="F26" s="122" t="s">
        <v>108</v>
      </c>
      <c r="G26" s="122" t="s">
        <v>107</v>
      </c>
      <c r="H26" s="123" t="s">
        <v>163</v>
      </c>
      <c r="I26" s="124" t="s">
        <v>223</v>
      </c>
      <c r="J26" s="127">
        <v>1.3</v>
      </c>
      <c r="K26" s="126">
        <v>0</v>
      </c>
      <c r="L26" s="123" t="s">
        <v>76</v>
      </c>
      <c r="M26" s="125">
        <v>2</v>
      </c>
    </row>
    <row r="27" spans="1:13" ht="21.95" customHeight="1" x14ac:dyDescent="0.2">
      <c r="A27" s="58">
        <v>11</v>
      </c>
      <c r="B27" s="128" t="s">
        <v>178</v>
      </c>
      <c r="C27" s="129" t="s">
        <v>74</v>
      </c>
      <c r="D27" s="129" t="s">
        <v>51</v>
      </c>
      <c r="E27" s="129" t="s">
        <v>248</v>
      </c>
      <c r="F27" s="122" t="s">
        <v>108</v>
      </c>
      <c r="G27" s="122" t="s">
        <v>107</v>
      </c>
      <c r="H27" s="123" t="s">
        <v>170</v>
      </c>
      <c r="I27" s="124" t="s">
        <v>223</v>
      </c>
      <c r="J27" s="127">
        <v>2</v>
      </c>
      <c r="K27" s="126">
        <v>0</v>
      </c>
      <c r="L27" s="123" t="s">
        <v>76</v>
      </c>
      <c r="M27" s="125">
        <v>2</v>
      </c>
    </row>
    <row r="28" spans="1:13" ht="21.95" customHeight="1" x14ac:dyDescent="0.2">
      <c r="A28" s="58"/>
      <c r="B28" s="128"/>
      <c r="C28" s="129"/>
      <c r="D28" s="129"/>
      <c r="E28" s="129" t="s">
        <v>243</v>
      </c>
      <c r="F28" s="122" t="s">
        <v>108</v>
      </c>
      <c r="G28" s="122" t="s">
        <v>107</v>
      </c>
      <c r="H28" s="123" t="s">
        <v>170</v>
      </c>
      <c r="I28" s="124" t="s">
        <v>223</v>
      </c>
      <c r="J28" s="127">
        <v>3</v>
      </c>
      <c r="K28" s="126">
        <v>0</v>
      </c>
      <c r="L28" s="123" t="s">
        <v>76</v>
      </c>
      <c r="M28" s="125">
        <v>2</v>
      </c>
    </row>
    <row r="29" spans="1:13" ht="21.95" customHeight="1" x14ac:dyDescent="0.2">
      <c r="A29" s="58">
        <v>12</v>
      </c>
      <c r="B29" s="128" t="s">
        <v>179</v>
      </c>
      <c r="C29" s="129" t="s">
        <v>180</v>
      </c>
      <c r="D29" s="129" t="s">
        <v>62</v>
      </c>
      <c r="E29" s="129" t="s">
        <v>242</v>
      </c>
      <c r="F29" s="122" t="s">
        <v>108</v>
      </c>
      <c r="G29" s="122" t="s">
        <v>107</v>
      </c>
      <c r="H29" s="123" t="s">
        <v>170</v>
      </c>
      <c r="I29" s="124" t="s">
        <v>223</v>
      </c>
      <c r="J29" s="127">
        <v>2</v>
      </c>
      <c r="K29" s="126">
        <v>0</v>
      </c>
      <c r="L29" s="123" t="s">
        <v>76</v>
      </c>
      <c r="M29" s="125">
        <v>2</v>
      </c>
    </row>
    <row r="30" spans="1:13" ht="21.95" customHeight="1" x14ac:dyDescent="0.2">
      <c r="A30" s="58"/>
      <c r="B30" s="128"/>
      <c r="C30" s="129"/>
      <c r="D30" s="129"/>
      <c r="E30" s="129" t="s">
        <v>243</v>
      </c>
      <c r="F30" s="122" t="s">
        <v>108</v>
      </c>
      <c r="G30" s="122" t="s">
        <v>107</v>
      </c>
      <c r="H30" s="123" t="s">
        <v>170</v>
      </c>
      <c r="I30" s="124" t="s">
        <v>223</v>
      </c>
      <c r="J30" s="127">
        <v>3</v>
      </c>
      <c r="K30" s="126">
        <v>0</v>
      </c>
      <c r="L30" s="123" t="s">
        <v>76</v>
      </c>
      <c r="M30" s="125">
        <v>2</v>
      </c>
    </row>
    <row r="31" spans="1:13" ht="21.95" customHeight="1" x14ac:dyDescent="0.2">
      <c r="A31" s="58">
        <v>13</v>
      </c>
      <c r="B31" s="128" t="s">
        <v>181</v>
      </c>
      <c r="C31" s="129" t="s">
        <v>180</v>
      </c>
      <c r="D31" s="129" t="s">
        <v>62</v>
      </c>
      <c r="E31" s="129" t="s">
        <v>244</v>
      </c>
      <c r="F31" s="122" t="s">
        <v>108</v>
      </c>
      <c r="G31" s="122" t="s">
        <v>107</v>
      </c>
      <c r="H31" s="123" t="s">
        <v>170</v>
      </c>
      <c r="I31" s="124" t="s">
        <v>223</v>
      </c>
      <c r="J31" s="127">
        <v>2</v>
      </c>
      <c r="K31" s="126">
        <v>0</v>
      </c>
      <c r="L31" s="123" t="s">
        <v>76</v>
      </c>
      <c r="M31" s="125">
        <v>2</v>
      </c>
    </row>
    <row r="32" spans="1:13" ht="21.95" customHeight="1" x14ac:dyDescent="0.2">
      <c r="A32" s="58"/>
      <c r="B32" s="128"/>
      <c r="C32" s="129"/>
      <c r="D32" s="129"/>
      <c r="E32" s="130" t="s">
        <v>247</v>
      </c>
      <c r="F32" s="122" t="s">
        <v>108</v>
      </c>
      <c r="G32" s="122" t="s">
        <v>107</v>
      </c>
      <c r="H32" s="123" t="s">
        <v>170</v>
      </c>
      <c r="I32" s="124" t="s">
        <v>223</v>
      </c>
      <c r="J32" s="127">
        <v>3</v>
      </c>
      <c r="K32" s="126">
        <v>0</v>
      </c>
      <c r="L32" s="123" t="s">
        <v>76</v>
      </c>
      <c r="M32" s="125">
        <v>2</v>
      </c>
    </row>
    <row r="33" spans="1:14" ht="21.95" customHeight="1" x14ac:dyDescent="0.2">
      <c r="A33" s="58">
        <v>14</v>
      </c>
      <c r="B33" s="128" t="s">
        <v>182</v>
      </c>
      <c r="C33" s="129" t="s">
        <v>180</v>
      </c>
      <c r="D33" s="129" t="s">
        <v>62</v>
      </c>
      <c r="E33" s="129" t="s">
        <v>250</v>
      </c>
      <c r="F33" s="122" t="s">
        <v>108</v>
      </c>
      <c r="G33" s="122" t="s">
        <v>107</v>
      </c>
      <c r="H33" s="123" t="s">
        <v>163</v>
      </c>
      <c r="I33" s="124" t="s">
        <v>223</v>
      </c>
      <c r="J33" s="127">
        <v>1</v>
      </c>
      <c r="K33" s="126">
        <v>0</v>
      </c>
      <c r="L33" s="123" t="s">
        <v>76</v>
      </c>
      <c r="M33" s="125">
        <v>2</v>
      </c>
    </row>
    <row r="34" spans="1:14" ht="21.95" customHeight="1" x14ac:dyDescent="0.2">
      <c r="A34" s="58"/>
      <c r="B34" s="128"/>
      <c r="C34" s="129"/>
      <c r="D34" s="129"/>
      <c r="E34" s="129" t="s">
        <v>255</v>
      </c>
      <c r="F34" s="122" t="s">
        <v>108</v>
      </c>
      <c r="G34" s="122" t="s">
        <v>107</v>
      </c>
      <c r="H34" s="123" t="s">
        <v>163</v>
      </c>
      <c r="I34" s="124" t="s">
        <v>223</v>
      </c>
      <c r="J34" s="127">
        <v>1</v>
      </c>
      <c r="K34" s="126">
        <v>0</v>
      </c>
      <c r="L34" s="123" t="s">
        <v>76</v>
      </c>
      <c r="M34" s="125">
        <v>2</v>
      </c>
    </row>
    <row r="35" spans="1:14" ht="21.95" customHeight="1" x14ac:dyDescent="0.2">
      <c r="A35" s="58">
        <v>15</v>
      </c>
      <c r="B35" s="128" t="s">
        <v>227</v>
      </c>
      <c r="C35" s="129" t="s">
        <v>86</v>
      </c>
      <c r="D35" s="129" t="s">
        <v>62</v>
      </c>
      <c r="E35" s="129" t="s">
        <v>263</v>
      </c>
      <c r="F35" s="122" t="s">
        <v>108</v>
      </c>
      <c r="G35" s="122" t="s">
        <v>107</v>
      </c>
      <c r="H35" s="123" t="s">
        <v>163</v>
      </c>
      <c r="I35" s="124" t="s">
        <v>223</v>
      </c>
      <c r="J35" s="127">
        <v>0.3</v>
      </c>
      <c r="K35" s="126">
        <v>0</v>
      </c>
      <c r="L35" s="123" t="s">
        <v>76</v>
      </c>
      <c r="M35" s="125">
        <v>2</v>
      </c>
    </row>
    <row r="36" spans="1:14" ht="21.95" customHeight="1" x14ac:dyDescent="0.2">
      <c r="A36" s="58">
        <v>16</v>
      </c>
      <c r="B36" s="128" t="s">
        <v>183</v>
      </c>
      <c r="C36" s="129" t="s">
        <v>180</v>
      </c>
      <c r="D36" s="129" t="s">
        <v>62</v>
      </c>
      <c r="E36" s="129" t="s">
        <v>260</v>
      </c>
      <c r="F36" s="122" t="s">
        <v>108</v>
      </c>
      <c r="G36" s="122" t="s">
        <v>107</v>
      </c>
      <c r="H36" s="123" t="s">
        <v>170</v>
      </c>
      <c r="I36" s="124" t="s">
        <v>223</v>
      </c>
      <c r="J36" s="127">
        <v>1</v>
      </c>
      <c r="K36" s="126">
        <v>0</v>
      </c>
      <c r="L36" s="123" t="s">
        <v>76</v>
      </c>
      <c r="M36" s="125">
        <v>2</v>
      </c>
    </row>
    <row r="37" spans="1:14" ht="21.95" customHeight="1" x14ac:dyDescent="0.2">
      <c r="A37" s="58"/>
      <c r="B37" s="128"/>
      <c r="C37" s="129"/>
      <c r="D37" s="129"/>
      <c r="E37" s="129" t="s">
        <v>226</v>
      </c>
      <c r="F37" s="122" t="s">
        <v>108</v>
      </c>
      <c r="G37" s="122" t="s">
        <v>107</v>
      </c>
      <c r="H37" s="123" t="s">
        <v>170</v>
      </c>
      <c r="I37" s="124" t="s">
        <v>223</v>
      </c>
      <c r="J37" s="127">
        <v>3</v>
      </c>
      <c r="K37" s="126">
        <v>0</v>
      </c>
      <c r="L37" s="123" t="s">
        <v>76</v>
      </c>
      <c r="M37" s="125">
        <v>2</v>
      </c>
    </row>
    <row r="38" spans="1:14" ht="21.95" customHeight="1" x14ac:dyDescent="0.2">
      <c r="A38" s="58">
        <v>17</v>
      </c>
      <c r="B38" s="128" t="s">
        <v>198</v>
      </c>
      <c r="C38" s="129" t="s">
        <v>180</v>
      </c>
      <c r="D38" s="129" t="s">
        <v>62</v>
      </c>
      <c r="E38" s="132" t="s">
        <v>245</v>
      </c>
      <c r="F38" s="122" t="s">
        <v>108</v>
      </c>
      <c r="G38" s="122" t="s">
        <v>107</v>
      </c>
      <c r="H38" s="123" t="s">
        <v>170</v>
      </c>
      <c r="I38" s="124" t="s">
        <v>223</v>
      </c>
      <c r="J38" s="127">
        <v>2</v>
      </c>
      <c r="K38" s="126">
        <v>0</v>
      </c>
      <c r="L38" s="123" t="s">
        <v>76</v>
      </c>
      <c r="M38" s="125">
        <v>2</v>
      </c>
    </row>
    <row r="39" spans="1:14" ht="37.5" x14ac:dyDescent="0.2">
      <c r="A39" s="58"/>
      <c r="B39" s="128"/>
      <c r="C39" s="129"/>
      <c r="D39" s="129"/>
      <c r="E39" s="132" t="s">
        <v>262</v>
      </c>
      <c r="F39" s="122" t="s">
        <v>108</v>
      </c>
      <c r="G39" s="122" t="s">
        <v>107</v>
      </c>
      <c r="H39" s="123" t="s">
        <v>170</v>
      </c>
      <c r="I39" s="124" t="s">
        <v>223</v>
      </c>
      <c r="J39" s="127">
        <v>4</v>
      </c>
      <c r="K39" s="126">
        <v>0</v>
      </c>
      <c r="L39" s="123" t="s">
        <v>76</v>
      </c>
      <c r="M39" s="125">
        <v>2</v>
      </c>
    </row>
    <row r="40" spans="1:14" ht="21.95" customHeight="1" x14ac:dyDescent="0.2">
      <c r="A40" s="58">
        <v>18</v>
      </c>
      <c r="B40" s="128" t="s">
        <v>184</v>
      </c>
      <c r="C40" s="129" t="s">
        <v>185</v>
      </c>
      <c r="D40" s="129" t="s">
        <v>62</v>
      </c>
      <c r="E40" s="129" t="s">
        <v>245</v>
      </c>
      <c r="F40" s="122" t="s">
        <v>108</v>
      </c>
      <c r="G40" s="122" t="s">
        <v>107</v>
      </c>
      <c r="H40" s="123" t="s">
        <v>170</v>
      </c>
      <c r="I40" s="124" t="s">
        <v>223</v>
      </c>
      <c r="J40" s="127">
        <v>2</v>
      </c>
      <c r="K40" s="126">
        <v>0</v>
      </c>
      <c r="L40" s="123" t="s">
        <v>76</v>
      </c>
      <c r="M40" s="125">
        <v>2</v>
      </c>
    </row>
    <row r="41" spans="1:14" ht="21.95" customHeight="1" x14ac:dyDescent="0.2">
      <c r="A41" s="58"/>
      <c r="B41" s="128"/>
      <c r="C41" s="129"/>
      <c r="D41" s="129"/>
      <c r="E41" s="129" t="s">
        <v>246</v>
      </c>
      <c r="F41" s="122" t="s">
        <v>108</v>
      </c>
      <c r="G41" s="122" t="s">
        <v>107</v>
      </c>
      <c r="H41" s="123" t="s">
        <v>163</v>
      </c>
      <c r="I41" s="124" t="s">
        <v>223</v>
      </c>
      <c r="J41" s="127">
        <v>1</v>
      </c>
      <c r="K41" s="126">
        <v>0</v>
      </c>
      <c r="L41" s="123" t="s">
        <v>76</v>
      </c>
      <c r="M41" s="125">
        <v>2</v>
      </c>
    </row>
    <row r="42" spans="1:14" ht="21.95" customHeight="1" x14ac:dyDescent="0.2">
      <c r="A42" s="58">
        <v>19</v>
      </c>
      <c r="B42" s="128" t="s">
        <v>186</v>
      </c>
      <c r="C42" s="129" t="s">
        <v>185</v>
      </c>
      <c r="D42" s="129" t="s">
        <v>62</v>
      </c>
      <c r="E42" s="129" t="s">
        <v>248</v>
      </c>
      <c r="F42" s="122" t="s">
        <v>108</v>
      </c>
      <c r="G42" s="122" t="s">
        <v>107</v>
      </c>
      <c r="H42" s="123" t="s">
        <v>170</v>
      </c>
      <c r="I42" s="124" t="s">
        <v>223</v>
      </c>
      <c r="J42" s="127">
        <v>2</v>
      </c>
      <c r="K42" s="126">
        <v>0</v>
      </c>
      <c r="L42" s="123" t="s">
        <v>76</v>
      </c>
      <c r="M42" s="125">
        <v>2</v>
      </c>
    </row>
    <row r="43" spans="1:14" ht="21.95" customHeight="1" x14ac:dyDescent="0.2">
      <c r="A43" s="58"/>
      <c r="B43" s="128"/>
      <c r="C43" s="129"/>
      <c r="D43" s="129"/>
      <c r="E43" s="129" t="s">
        <v>243</v>
      </c>
      <c r="F43" s="122" t="s">
        <v>108</v>
      </c>
      <c r="G43" s="122" t="s">
        <v>107</v>
      </c>
      <c r="H43" s="123" t="s">
        <v>170</v>
      </c>
      <c r="I43" s="124" t="s">
        <v>223</v>
      </c>
      <c r="J43" s="127">
        <v>3</v>
      </c>
      <c r="K43" s="126">
        <v>0</v>
      </c>
      <c r="L43" s="123" t="s">
        <v>76</v>
      </c>
      <c r="M43" s="125">
        <v>2</v>
      </c>
    </row>
    <row r="44" spans="1:14" ht="21.95" customHeight="1" x14ac:dyDescent="0.2">
      <c r="A44" s="58">
        <v>20</v>
      </c>
      <c r="B44" s="128" t="s">
        <v>187</v>
      </c>
      <c r="C44" s="129" t="s">
        <v>188</v>
      </c>
      <c r="D44" s="129" t="s">
        <v>62</v>
      </c>
      <c r="E44" s="129" t="s">
        <v>261</v>
      </c>
      <c r="F44" s="122" t="s">
        <v>108</v>
      </c>
      <c r="G44" s="122" t="s">
        <v>107</v>
      </c>
      <c r="H44" s="123" t="s">
        <v>170</v>
      </c>
      <c r="I44" s="124" t="s">
        <v>223</v>
      </c>
      <c r="J44" s="127">
        <v>3</v>
      </c>
      <c r="K44" s="126">
        <v>0</v>
      </c>
      <c r="L44" s="123" t="s">
        <v>76</v>
      </c>
      <c r="M44" s="125">
        <v>2</v>
      </c>
    </row>
    <row r="45" spans="1:14" ht="21.95" customHeight="1" x14ac:dyDescent="0.2">
      <c r="A45" s="58">
        <v>21</v>
      </c>
      <c r="B45" s="128" t="s">
        <v>189</v>
      </c>
      <c r="C45" s="129" t="s">
        <v>190</v>
      </c>
      <c r="D45" s="129" t="s">
        <v>62</v>
      </c>
      <c r="E45" s="129" t="s">
        <v>240</v>
      </c>
      <c r="F45" s="122" t="s">
        <v>108</v>
      </c>
      <c r="G45" s="122" t="s">
        <v>107</v>
      </c>
      <c r="H45" s="123" t="s">
        <v>163</v>
      </c>
      <c r="I45" s="124" t="s">
        <v>223</v>
      </c>
      <c r="J45" s="127">
        <v>0.45</v>
      </c>
      <c r="K45" s="126">
        <v>0</v>
      </c>
      <c r="L45" s="123" t="s">
        <v>76</v>
      </c>
      <c r="M45" s="125">
        <v>2</v>
      </c>
    </row>
    <row r="46" spans="1:14" ht="21.95" customHeight="1" x14ac:dyDescent="0.2">
      <c r="A46" s="58"/>
      <c r="B46" s="118"/>
      <c r="C46" s="119"/>
      <c r="D46" s="119"/>
      <c r="E46" s="129" t="s">
        <v>241</v>
      </c>
      <c r="F46" s="122" t="s">
        <v>108</v>
      </c>
      <c r="G46" s="122" t="s">
        <v>107</v>
      </c>
      <c r="H46" s="123" t="s">
        <v>163</v>
      </c>
      <c r="I46" s="124" t="s">
        <v>223</v>
      </c>
      <c r="J46" s="127">
        <v>2.2999999999999998</v>
      </c>
      <c r="K46" s="126">
        <v>0</v>
      </c>
      <c r="L46" s="123" t="s">
        <v>76</v>
      </c>
      <c r="M46" s="125">
        <v>2</v>
      </c>
    </row>
    <row r="47" spans="1:14" ht="21.95" customHeight="1" x14ac:dyDescent="0.2">
      <c r="A47" s="58">
        <v>22</v>
      </c>
      <c r="B47" s="129" t="s">
        <v>228</v>
      </c>
      <c r="C47" s="129" t="s">
        <v>191</v>
      </c>
      <c r="D47" s="129" t="s">
        <v>62</v>
      </c>
      <c r="E47" s="130" t="s">
        <v>259</v>
      </c>
      <c r="F47" s="122" t="s">
        <v>108</v>
      </c>
      <c r="G47" s="122" t="s">
        <v>107</v>
      </c>
      <c r="H47" s="123" t="s">
        <v>170</v>
      </c>
      <c r="I47" s="124" t="s">
        <v>223</v>
      </c>
      <c r="J47" s="127">
        <v>3</v>
      </c>
      <c r="K47" s="126">
        <v>0</v>
      </c>
      <c r="L47" s="123" t="s">
        <v>76</v>
      </c>
      <c r="M47" s="125">
        <v>2</v>
      </c>
      <c r="N47" s="3" t="s">
        <v>221</v>
      </c>
    </row>
    <row r="48" spans="1:14" ht="21.95" customHeight="1" x14ac:dyDescent="0.2">
      <c r="A48" s="58"/>
      <c r="B48" s="128"/>
      <c r="C48" s="129"/>
      <c r="D48" s="129"/>
      <c r="E48" s="129" t="s">
        <v>243</v>
      </c>
      <c r="F48" s="122" t="s">
        <v>108</v>
      </c>
      <c r="G48" s="122" t="s">
        <v>107</v>
      </c>
      <c r="H48" s="123" t="s">
        <v>170</v>
      </c>
      <c r="I48" s="124" t="s">
        <v>223</v>
      </c>
      <c r="J48" s="127">
        <v>3</v>
      </c>
      <c r="K48" s="126">
        <v>0</v>
      </c>
      <c r="L48" s="123" t="s">
        <v>76</v>
      </c>
      <c r="M48" s="125">
        <v>2</v>
      </c>
      <c r="N48" s="3" t="s">
        <v>221</v>
      </c>
    </row>
    <row r="49" spans="1:13" s="115" customFormat="1" ht="21.95" customHeight="1" x14ac:dyDescent="0.2">
      <c r="A49" s="114">
        <v>23</v>
      </c>
      <c r="B49" s="128" t="s">
        <v>192</v>
      </c>
      <c r="C49" s="129" t="s">
        <v>191</v>
      </c>
      <c r="D49" s="129" t="s">
        <v>62</v>
      </c>
      <c r="E49" s="130" t="s">
        <v>259</v>
      </c>
      <c r="F49" s="122" t="s">
        <v>108</v>
      </c>
      <c r="G49" s="122" t="s">
        <v>107</v>
      </c>
      <c r="H49" s="123" t="s">
        <v>170</v>
      </c>
      <c r="I49" s="124" t="s">
        <v>223</v>
      </c>
      <c r="J49" s="127">
        <v>3</v>
      </c>
      <c r="K49" s="126">
        <v>0</v>
      </c>
      <c r="L49" s="123" t="s">
        <v>76</v>
      </c>
      <c r="M49" s="125">
        <v>2</v>
      </c>
    </row>
    <row r="50" spans="1:13" s="115" customFormat="1" ht="21.95" customHeight="1" x14ac:dyDescent="0.2">
      <c r="A50" s="114"/>
      <c r="B50" s="128"/>
      <c r="C50" s="129"/>
      <c r="D50" s="129"/>
      <c r="E50" s="129" t="s">
        <v>243</v>
      </c>
      <c r="F50" s="122" t="s">
        <v>108</v>
      </c>
      <c r="G50" s="122" t="s">
        <v>107</v>
      </c>
      <c r="H50" s="123" t="s">
        <v>170</v>
      </c>
      <c r="I50" s="124" t="s">
        <v>223</v>
      </c>
      <c r="J50" s="127">
        <v>3</v>
      </c>
      <c r="K50" s="126">
        <v>0</v>
      </c>
      <c r="L50" s="123" t="s">
        <v>76</v>
      </c>
      <c r="M50" s="125">
        <v>2</v>
      </c>
    </row>
    <row r="51" spans="1:13" s="115" customFormat="1" ht="21.95" customHeight="1" x14ac:dyDescent="0.2">
      <c r="A51" s="114">
        <v>24</v>
      </c>
      <c r="B51" s="128" t="s">
        <v>193</v>
      </c>
      <c r="C51" s="129" t="s">
        <v>194</v>
      </c>
      <c r="D51" s="129" t="s">
        <v>62</v>
      </c>
      <c r="E51" s="130" t="s">
        <v>259</v>
      </c>
      <c r="F51" s="122" t="s">
        <v>108</v>
      </c>
      <c r="G51" s="122" t="s">
        <v>107</v>
      </c>
      <c r="H51" s="123" t="s">
        <v>170</v>
      </c>
      <c r="I51" s="124" t="s">
        <v>223</v>
      </c>
      <c r="J51" s="127">
        <v>3</v>
      </c>
      <c r="K51" s="126">
        <v>0</v>
      </c>
      <c r="L51" s="123" t="s">
        <v>76</v>
      </c>
      <c r="M51" s="125">
        <v>2</v>
      </c>
    </row>
    <row r="52" spans="1:13" ht="21.95" customHeight="1" x14ac:dyDescent="0.2">
      <c r="A52" s="58"/>
      <c r="B52" s="128"/>
      <c r="C52" s="129"/>
      <c r="D52" s="129"/>
      <c r="E52" s="129" t="s">
        <v>243</v>
      </c>
      <c r="F52" s="122" t="s">
        <v>108</v>
      </c>
      <c r="G52" s="122" t="s">
        <v>107</v>
      </c>
      <c r="H52" s="123" t="s">
        <v>170</v>
      </c>
      <c r="I52" s="124" t="s">
        <v>223</v>
      </c>
      <c r="J52" s="127">
        <v>3</v>
      </c>
      <c r="K52" s="126">
        <v>0</v>
      </c>
      <c r="L52" s="123" t="s">
        <v>76</v>
      </c>
      <c r="M52" s="125">
        <v>2</v>
      </c>
    </row>
    <row r="53" spans="1:13" ht="21.95" customHeight="1" x14ac:dyDescent="0.2">
      <c r="A53" s="58">
        <v>25</v>
      </c>
      <c r="B53" s="128" t="s">
        <v>195</v>
      </c>
      <c r="C53" s="129" t="s">
        <v>196</v>
      </c>
      <c r="D53" s="129" t="s">
        <v>62</v>
      </c>
      <c r="E53" s="130" t="s">
        <v>259</v>
      </c>
      <c r="F53" s="122" t="s">
        <v>108</v>
      </c>
      <c r="G53" s="122" t="s">
        <v>107</v>
      </c>
      <c r="H53" s="123" t="s">
        <v>170</v>
      </c>
      <c r="I53" s="124" t="s">
        <v>223</v>
      </c>
      <c r="J53" s="127">
        <v>3</v>
      </c>
      <c r="K53" s="126">
        <v>0</v>
      </c>
      <c r="L53" s="123" t="s">
        <v>76</v>
      </c>
      <c r="M53" s="125">
        <v>2</v>
      </c>
    </row>
    <row r="54" spans="1:13" ht="21.95" customHeight="1" x14ac:dyDescent="0.2">
      <c r="A54" s="58"/>
      <c r="B54" s="128"/>
      <c r="C54" s="129"/>
      <c r="D54" s="129"/>
      <c r="E54" s="129" t="s">
        <v>243</v>
      </c>
      <c r="F54" s="122" t="s">
        <v>108</v>
      </c>
      <c r="G54" s="122" t="s">
        <v>107</v>
      </c>
      <c r="H54" s="123" t="s">
        <v>170</v>
      </c>
      <c r="I54" s="124" t="s">
        <v>223</v>
      </c>
      <c r="J54" s="127">
        <v>3</v>
      </c>
      <c r="K54" s="126">
        <v>0</v>
      </c>
      <c r="L54" s="123" t="s">
        <v>76</v>
      </c>
      <c r="M54" s="125">
        <v>2</v>
      </c>
    </row>
    <row r="55" spans="1:13" ht="21.95" customHeight="1" x14ac:dyDescent="0.2">
      <c r="A55" s="58">
        <v>26</v>
      </c>
      <c r="B55" s="128" t="s">
        <v>197</v>
      </c>
      <c r="C55" s="129" t="s">
        <v>194</v>
      </c>
      <c r="D55" s="129" t="s">
        <v>62</v>
      </c>
      <c r="E55" s="130" t="s">
        <v>259</v>
      </c>
      <c r="F55" s="122" t="s">
        <v>108</v>
      </c>
      <c r="G55" s="122" t="s">
        <v>107</v>
      </c>
      <c r="H55" s="123" t="s">
        <v>170</v>
      </c>
      <c r="I55" s="124" t="s">
        <v>223</v>
      </c>
      <c r="J55" s="127">
        <v>3</v>
      </c>
      <c r="K55" s="126">
        <v>0</v>
      </c>
      <c r="L55" s="123" t="s">
        <v>76</v>
      </c>
      <c r="M55" s="125">
        <v>2</v>
      </c>
    </row>
    <row r="56" spans="1:13" ht="21.95" customHeight="1" x14ac:dyDescent="0.2">
      <c r="A56" s="58"/>
      <c r="B56" s="128"/>
      <c r="C56" s="129"/>
      <c r="D56" s="129"/>
      <c r="E56" s="129" t="s">
        <v>55</v>
      </c>
      <c r="F56" s="122" t="s">
        <v>108</v>
      </c>
      <c r="G56" s="122" t="s">
        <v>107</v>
      </c>
      <c r="H56" s="123" t="s">
        <v>170</v>
      </c>
      <c r="I56" s="124" t="s">
        <v>223</v>
      </c>
      <c r="J56" s="127">
        <v>3</v>
      </c>
      <c r="K56" s="126">
        <v>0</v>
      </c>
      <c r="L56" s="123" t="s">
        <v>76</v>
      </c>
      <c r="M56" s="125">
        <v>2</v>
      </c>
    </row>
    <row r="57" spans="1:13" ht="21.95" customHeight="1" x14ac:dyDescent="0.2">
      <c r="A57" s="58">
        <v>27</v>
      </c>
      <c r="B57" s="128" t="s">
        <v>199</v>
      </c>
      <c r="C57" s="129" t="s">
        <v>180</v>
      </c>
      <c r="D57" s="129" t="s">
        <v>62</v>
      </c>
      <c r="E57" s="129" t="s">
        <v>249</v>
      </c>
      <c r="F57" s="122" t="s">
        <v>108</v>
      </c>
      <c r="G57" s="122" t="s">
        <v>107</v>
      </c>
      <c r="H57" s="123" t="s">
        <v>163</v>
      </c>
      <c r="I57" s="124" t="s">
        <v>223</v>
      </c>
      <c r="J57" s="127">
        <v>1</v>
      </c>
      <c r="K57" s="126">
        <v>0</v>
      </c>
      <c r="L57" s="123" t="s">
        <v>76</v>
      </c>
      <c r="M57" s="125">
        <v>2</v>
      </c>
    </row>
    <row r="58" spans="1:13" ht="21.95" customHeight="1" x14ac:dyDescent="0.2">
      <c r="A58" s="58"/>
      <c r="B58" s="128"/>
      <c r="C58" s="129"/>
      <c r="D58" s="129"/>
      <c r="E58" s="129" t="s">
        <v>255</v>
      </c>
      <c r="F58" s="122" t="s">
        <v>108</v>
      </c>
      <c r="G58" s="122" t="s">
        <v>107</v>
      </c>
      <c r="H58" s="123" t="s">
        <v>163</v>
      </c>
      <c r="I58" s="124" t="s">
        <v>223</v>
      </c>
      <c r="J58" s="127">
        <v>1</v>
      </c>
      <c r="K58" s="126">
        <v>0</v>
      </c>
      <c r="L58" s="123" t="s">
        <v>76</v>
      </c>
      <c r="M58" s="125">
        <v>2</v>
      </c>
    </row>
    <row r="59" spans="1:13" ht="21.95" customHeight="1" x14ac:dyDescent="0.2">
      <c r="A59" s="58">
        <v>28</v>
      </c>
      <c r="B59" s="128" t="s">
        <v>200</v>
      </c>
      <c r="C59" s="129" t="s">
        <v>180</v>
      </c>
      <c r="D59" s="129" t="s">
        <v>62</v>
      </c>
      <c r="E59" s="129" t="s">
        <v>250</v>
      </c>
      <c r="F59" s="122" t="s">
        <v>108</v>
      </c>
      <c r="G59" s="122" t="s">
        <v>107</v>
      </c>
      <c r="H59" s="123" t="s">
        <v>163</v>
      </c>
      <c r="I59" s="124" t="s">
        <v>223</v>
      </c>
      <c r="J59" s="127">
        <v>1</v>
      </c>
      <c r="K59" s="126">
        <v>0</v>
      </c>
      <c r="L59" s="123" t="s">
        <v>76</v>
      </c>
      <c r="M59" s="125">
        <v>2</v>
      </c>
    </row>
    <row r="60" spans="1:13" ht="21.95" customHeight="1" x14ac:dyDescent="0.2">
      <c r="A60" s="58"/>
      <c r="B60" s="128"/>
      <c r="C60" s="129"/>
      <c r="D60" s="129"/>
      <c r="E60" s="133" t="s">
        <v>251</v>
      </c>
      <c r="F60" s="122" t="s">
        <v>108</v>
      </c>
      <c r="G60" s="122" t="s">
        <v>107</v>
      </c>
      <c r="H60" s="123" t="s">
        <v>163</v>
      </c>
      <c r="I60" s="124" t="s">
        <v>223</v>
      </c>
      <c r="J60" s="127">
        <v>1.1499999999999999</v>
      </c>
      <c r="K60" s="126">
        <v>0</v>
      </c>
      <c r="L60" s="123" t="s">
        <v>76</v>
      </c>
      <c r="M60" s="125">
        <v>2</v>
      </c>
    </row>
    <row r="61" spans="1:13" ht="21.95" customHeight="1" x14ac:dyDescent="0.2">
      <c r="A61" s="58">
        <v>29</v>
      </c>
      <c r="B61" s="128" t="s">
        <v>201</v>
      </c>
      <c r="C61" s="129" t="s">
        <v>180</v>
      </c>
      <c r="D61" s="129" t="s">
        <v>62</v>
      </c>
      <c r="E61" s="129" t="s">
        <v>252</v>
      </c>
      <c r="F61" s="122" t="s">
        <v>108</v>
      </c>
      <c r="G61" s="122" t="s">
        <v>107</v>
      </c>
      <c r="H61" s="123" t="s">
        <v>163</v>
      </c>
      <c r="I61" s="124" t="s">
        <v>223</v>
      </c>
      <c r="J61" s="127">
        <v>1.3</v>
      </c>
      <c r="K61" s="126">
        <v>0</v>
      </c>
      <c r="L61" s="123" t="s">
        <v>76</v>
      </c>
      <c r="M61" s="125">
        <v>2</v>
      </c>
    </row>
    <row r="62" spans="1:13" ht="21.95" customHeight="1" x14ac:dyDescent="0.2">
      <c r="A62" s="58"/>
      <c r="B62" s="128"/>
      <c r="C62" s="129"/>
      <c r="D62" s="129"/>
      <c r="E62" s="130" t="s">
        <v>251</v>
      </c>
      <c r="F62" s="122" t="s">
        <v>108</v>
      </c>
      <c r="G62" s="122" t="s">
        <v>107</v>
      </c>
      <c r="H62" s="123" t="s">
        <v>163</v>
      </c>
      <c r="I62" s="124" t="s">
        <v>223</v>
      </c>
      <c r="J62" s="127">
        <v>1.1499999999999999</v>
      </c>
      <c r="K62" s="126">
        <v>0</v>
      </c>
      <c r="L62" s="123" t="s">
        <v>76</v>
      </c>
      <c r="M62" s="125">
        <v>2</v>
      </c>
    </row>
    <row r="63" spans="1:13" ht="21.95" customHeight="1" x14ac:dyDescent="0.2">
      <c r="A63" s="58">
        <v>30</v>
      </c>
      <c r="B63" s="128" t="s">
        <v>202</v>
      </c>
      <c r="C63" s="129" t="s">
        <v>203</v>
      </c>
      <c r="D63" s="129" t="s">
        <v>62</v>
      </c>
      <c r="E63" s="129" t="s">
        <v>253</v>
      </c>
      <c r="F63" s="122" t="s">
        <v>108</v>
      </c>
      <c r="G63" s="122" t="s">
        <v>107</v>
      </c>
      <c r="H63" s="123" t="s">
        <v>163</v>
      </c>
      <c r="I63" s="124" t="s">
        <v>223</v>
      </c>
      <c r="J63" s="127">
        <v>1.43</v>
      </c>
      <c r="K63" s="126">
        <v>0</v>
      </c>
      <c r="L63" s="123" t="s">
        <v>76</v>
      </c>
      <c r="M63" s="125">
        <v>2</v>
      </c>
    </row>
    <row r="64" spans="1:13" ht="21.95" customHeight="1" x14ac:dyDescent="0.2">
      <c r="A64" s="58"/>
      <c r="B64" s="128"/>
      <c r="C64" s="129"/>
      <c r="D64" s="129"/>
      <c r="E64" s="133" t="s">
        <v>251</v>
      </c>
      <c r="F64" s="122" t="s">
        <v>108</v>
      </c>
      <c r="G64" s="122" t="s">
        <v>107</v>
      </c>
      <c r="H64" s="123" t="s">
        <v>163</v>
      </c>
      <c r="I64" s="124" t="s">
        <v>223</v>
      </c>
      <c r="J64" s="127">
        <v>1.1499999999999999</v>
      </c>
      <c r="K64" s="126">
        <v>0</v>
      </c>
      <c r="L64" s="123" t="s">
        <v>76</v>
      </c>
      <c r="M64" s="125">
        <v>2</v>
      </c>
    </row>
    <row r="65" spans="1:13" ht="21.95" customHeight="1" x14ac:dyDescent="0.2">
      <c r="A65" s="58">
        <v>31</v>
      </c>
      <c r="B65" s="128" t="s">
        <v>204</v>
      </c>
      <c r="C65" s="129" t="s">
        <v>190</v>
      </c>
      <c r="D65" s="129" t="s">
        <v>62</v>
      </c>
      <c r="E65" s="129" t="s">
        <v>250</v>
      </c>
      <c r="F65" s="122" t="s">
        <v>108</v>
      </c>
      <c r="G65" s="122" t="s">
        <v>107</v>
      </c>
      <c r="H65" s="123" t="s">
        <v>163</v>
      </c>
      <c r="I65" s="124" t="s">
        <v>223</v>
      </c>
      <c r="J65" s="127">
        <v>1.3</v>
      </c>
      <c r="K65" s="126">
        <v>0</v>
      </c>
      <c r="L65" s="123" t="s">
        <v>76</v>
      </c>
      <c r="M65" s="125">
        <v>2</v>
      </c>
    </row>
    <row r="66" spans="1:13" ht="21.95" customHeight="1" x14ac:dyDescent="0.2">
      <c r="A66" s="58"/>
      <c r="B66" s="128"/>
      <c r="C66" s="129"/>
      <c r="D66" s="129"/>
      <c r="E66" s="133" t="s">
        <v>251</v>
      </c>
      <c r="F66" s="122" t="s">
        <v>108</v>
      </c>
      <c r="G66" s="122" t="s">
        <v>107</v>
      </c>
      <c r="H66" s="123" t="s">
        <v>163</v>
      </c>
      <c r="I66" s="124" t="s">
        <v>223</v>
      </c>
      <c r="J66" s="127">
        <v>1.1499999999999999</v>
      </c>
      <c r="K66" s="126">
        <v>0</v>
      </c>
      <c r="L66" s="123" t="s">
        <v>76</v>
      </c>
      <c r="M66" s="125">
        <v>2</v>
      </c>
    </row>
    <row r="67" spans="1:13" ht="21.95" customHeight="1" x14ac:dyDescent="0.2">
      <c r="A67" s="58">
        <v>32</v>
      </c>
      <c r="B67" s="128" t="s">
        <v>205</v>
      </c>
      <c r="C67" s="129" t="s">
        <v>190</v>
      </c>
      <c r="D67" s="129" t="s">
        <v>62</v>
      </c>
      <c r="E67" s="130" t="s">
        <v>254</v>
      </c>
      <c r="F67" s="122" t="s">
        <v>108</v>
      </c>
      <c r="G67" s="122" t="s">
        <v>107</v>
      </c>
      <c r="H67" s="123" t="s">
        <v>163</v>
      </c>
      <c r="I67" s="124" t="s">
        <v>223</v>
      </c>
      <c r="J67" s="127">
        <v>1.3</v>
      </c>
      <c r="K67" s="126">
        <v>0</v>
      </c>
      <c r="L67" s="123" t="s">
        <v>76</v>
      </c>
      <c r="M67" s="125">
        <v>2</v>
      </c>
    </row>
    <row r="68" spans="1:13" ht="37.5" x14ac:dyDescent="0.2">
      <c r="A68" s="58"/>
      <c r="B68" s="128"/>
      <c r="C68" s="129"/>
      <c r="D68" s="129"/>
      <c r="E68" s="134" t="s">
        <v>220</v>
      </c>
      <c r="F68" s="122" t="s">
        <v>108</v>
      </c>
      <c r="G68" s="122" t="s">
        <v>107</v>
      </c>
      <c r="H68" s="123" t="s">
        <v>163</v>
      </c>
      <c r="I68" s="124" t="s">
        <v>223</v>
      </c>
      <c r="J68" s="127">
        <v>1.3</v>
      </c>
      <c r="K68" s="126">
        <v>0</v>
      </c>
      <c r="L68" s="123" t="s">
        <v>76</v>
      </c>
      <c r="M68" s="125">
        <v>2</v>
      </c>
    </row>
    <row r="69" spans="1:13" ht="21.95" customHeight="1" x14ac:dyDescent="0.2">
      <c r="A69" s="58">
        <v>33</v>
      </c>
      <c r="B69" s="128" t="s">
        <v>206</v>
      </c>
      <c r="C69" s="129" t="s">
        <v>190</v>
      </c>
      <c r="D69" s="129" t="s">
        <v>62</v>
      </c>
      <c r="E69" s="129" t="s">
        <v>256</v>
      </c>
      <c r="F69" s="122" t="s">
        <v>108</v>
      </c>
      <c r="G69" s="122" t="s">
        <v>107</v>
      </c>
      <c r="H69" s="123" t="s">
        <v>163</v>
      </c>
      <c r="I69" s="124" t="s">
        <v>223</v>
      </c>
      <c r="J69" s="127">
        <v>1</v>
      </c>
      <c r="K69" s="126">
        <v>0</v>
      </c>
      <c r="L69" s="123" t="s">
        <v>76</v>
      </c>
      <c r="M69" s="125">
        <v>2</v>
      </c>
    </row>
    <row r="70" spans="1:13" ht="21.95" customHeight="1" x14ac:dyDescent="0.2">
      <c r="A70" s="58"/>
      <c r="B70" s="128"/>
      <c r="C70" s="129"/>
      <c r="D70" s="129"/>
      <c r="E70" s="129" t="s">
        <v>257</v>
      </c>
      <c r="F70" s="122" t="s">
        <v>108</v>
      </c>
      <c r="G70" s="122" t="s">
        <v>107</v>
      </c>
      <c r="H70" s="123" t="s">
        <v>163</v>
      </c>
      <c r="I70" s="124" t="s">
        <v>223</v>
      </c>
      <c r="J70" s="127">
        <v>1</v>
      </c>
      <c r="K70" s="126">
        <v>0</v>
      </c>
      <c r="L70" s="123" t="s">
        <v>76</v>
      </c>
      <c r="M70" s="125">
        <v>2</v>
      </c>
    </row>
    <row r="71" spans="1:13" ht="21.95" customHeight="1" x14ac:dyDescent="0.2">
      <c r="A71" s="58">
        <v>34</v>
      </c>
      <c r="B71" s="128" t="s">
        <v>207</v>
      </c>
      <c r="C71" s="129" t="s">
        <v>190</v>
      </c>
      <c r="D71" s="129" t="s">
        <v>62</v>
      </c>
      <c r="E71" s="129" t="s">
        <v>250</v>
      </c>
      <c r="F71" s="122" t="s">
        <v>108</v>
      </c>
      <c r="G71" s="122" t="s">
        <v>107</v>
      </c>
      <c r="H71" s="123" t="s">
        <v>163</v>
      </c>
      <c r="I71" s="124" t="s">
        <v>223</v>
      </c>
      <c r="J71" s="127">
        <v>1.3</v>
      </c>
      <c r="K71" s="126">
        <v>0</v>
      </c>
      <c r="L71" s="123" t="s">
        <v>76</v>
      </c>
      <c r="M71" s="125">
        <v>2</v>
      </c>
    </row>
    <row r="72" spans="1:13" ht="21.75" x14ac:dyDescent="0.2">
      <c r="A72" s="58"/>
      <c r="B72" s="128"/>
      <c r="C72" s="129"/>
      <c r="D72" s="129"/>
      <c r="E72" s="133" t="s">
        <v>251</v>
      </c>
      <c r="F72" s="122" t="s">
        <v>108</v>
      </c>
      <c r="G72" s="122" t="s">
        <v>107</v>
      </c>
      <c r="H72" s="123" t="s">
        <v>163</v>
      </c>
      <c r="I72" s="124" t="s">
        <v>223</v>
      </c>
      <c r="J72" s="127">
        <v>1.1499999999999999</v>
      </c>
      <c r="K72" s="126">
        <v>0</v>
      </c>
      <c r="L72" s="123" t="s">
        <v>76</v>
      </c>
      <c r="M72" s="125">
        <v>2</v>
      </c>
    </row>
    <row r="73" spans="1:13" ht="21.95" customHeight="1" x14ac:dyDescent="0.2">
      <c r="A73" s="58">
        <v>35</v>
      </c>
      <c r="B73" s="128" t="s">
        <v>208</v>
      </c>
      <c r="C73" s="129" t="s">
        <v>190</v>
      </c>
      <c r="D73" s="129" t="s">
        <v>62</v>
      </c>
      <c r="E73" s="129" t="s">
        <v>252</v>
      </c>
      <c r="F73" s="122" t="s">
        <v>108</v>
      </c>
      <c r="G73" s="122" t="s">
        <v>107</v>
      </c>
      <c r="H73" s="123" t="s">
        <v>163</v>
      </c>
      <c r="I73" s="124" t="s">
        <v>223</v>
      </c>
      <c r="J73" s="127">
        <v>1.3</v>
      </c>
      <c r="K73" s="126">
        <v>0</v>
      </c>
      <c r="L73" s="123" t="s">
        <v>76</v>
      </c>
      <c r="M73" s="125">
        <v>2</v>
      </c>
    </row>
    <row r="74" spans="1:13" ht="21.95" customHeight="1" x14ac:dyDescent="0.2">
      <c r="A74" s="58"/>
      <c r="B74" s="128"/>
      <c r="C74" s="129"/>
      <c r="D74" s="129"/>
      <c r="E74" s="133" t="s">
        <v>251</v>
      </c>
      <c r="F74" s="122" t="s">
        <v>108</v>
      </c>
      <c r="G74" s="122" t="s">
        <v>107</v>
      </c>
      <c r="H74" s="123" t="s">
        <v>163</v>
      </c>
      <c r="I74" s="124" t="s">
        <v>223</v>
      </c>
      <c r="J74" s="127">
        <v>1.1499999999999999</v>
      </c>
      <c r="K74" s="126">
        <v>0</v>
      </c>
      <c r="L74" s="123" t="s">
        <v>76</v>
      </c>
      <c r="M74" s="125">
        <v>2</v>
      </c>
    </row>
    <row r="75" spans="1:13" ht="21.95" customHeight="1" x14ac:dyDescent="0.2">
      <c r="A75" s="58">
        <v>36</v>
      </c>
      <c r="B75" s="128" t="s">
        <v>209</v>
      </c>
      <c r="C75" s="129" t="s">
        <v>190</v>
      </c>
      <c r="D75" s="129" t="s">
        <v>62</v>
      </c>
      <c r="E75" s="129" t="s">
        <v>250</v>
      </c>
      <c r="F75" s="122" t="s">
        <v>108</v>
      </c>
      <c r="G75" s="122" t="s">
        <v>107</v>
      </c>
      <c r="H75" s="123" t="s">
        <v>163</v>
      </c>
      <c r="I75" s="124" t="s">
        <v>223</v>
      </c>
      <c r="J75" s="127">
        <v>1.3</v>
      </c>
      <c r="K75" s="126">
        <v>0</v>
      </c>
      <c r="L75" s="123" t="s">
        <v>76</v>
      </c>
      <c r="M75" s="125">
        <v>2</v>
      </c>
    </row>
    <row r="76" spans="1:13" ht="21.95" customHeight="1" x14ac:dyDescent="0.2">
      <c r="A76" s="58"/>
      <c r="B76" s="118"/>
      <c r="C76" s="119"/>
      <c r="D76" s="119"/>
      <c r="E76" s="133" t="s">
        <v>251</v>
      </c>
      <c r="F76" s="122" t="s">
        <v>108</v>
      </c>
      <c r="G76" s="122" t="s">
        <v>107</v>
      </c>
      <c r="H76" s="123" t="s">
        <v>163</v>
      </c>
      <c r="I76" s="124" t="s">
        <v>223</v>
      </c>
      <c r="J76" s="127">
        <v>1.1499999999999999</v>
      </c>
      <c r="K76" s="126">
        <v>0</v>
      </c>
      <c r="L76" s="123" t="s">
        <v>76</v>
      </c>
      <c r="M76" s="125">
        <v>2</v>
      </c>
    </row>
    <row r="77" spans="1:13" ht="21.95" customHeight="1" x14ac:dyDescent="0.2">
      <c r="A77" s="58">
        <v>37</v>
      </c>
      <c r="B77" s="128" t="s">
        <v>210</v>
      </c>
      <c r="C77" s="129" t="s">
        <v>190</v>
      </c>
      <c r="D77" s="129" t="s">
        <v>62</v>
      </c>
      <c r="E77" s="129" t="s">
        <v>249</v>
      </c>
      <c r="F77" s="122" t="s">
        <v>108</v>
      </c>
      <c r="G77" s="122" t="s">
        <v>107</v>
      </c>
      <c r="H77" s="123" t="s">
        <v>163</v>
      </c>
      <c r="I77" s="124" t="s">
        <v>223</v>
      </c>
      <c r="J77" s="127">
        <v>1</v>
      </c>
      <c r="K77" s="126">
        <v>0</v>
      </c>
      <c r="L77" s="123" t="s">
        <v>76</v>
      </c>
      <c r="M77" s="125">
        <v>2</v>
      </c>
    </row>
    <row r="78" spans="1:13" ht="21.95" customHeight="1" x14ac:dyDescent="0.2">
      <c r="A78" s="58"/>
      <c r="B78" s="118"/>
      <c r="C78" s="119"/>
      <c r="D78" s="119"/>
      <c r="E78" s="129" t="s">
        <v>255</v>
      </c>
      <c r="F78" s="122" t="s">
        <v>108</v>
      </c>
      <c r="G78" s="122" t="s">
        <v>107</v>
      </c>
      <c r="H78" s="123" t="s">
        <v>163</v>
      </c>
      <c r="I78" s="124" t="s">
        <v>223</v>
      </c>
      <c r="J78" s="127">
        <v>1</v>
      </c>
      <c r="K78" s="126">
        <v>0</v>
      </c>
      <c r="L78" s="123" t="s">
        <v>76</v>
      </c>
      <c r="M78" s="125">
        <v>2</v>
      </c>
    </row>
    <row r="79" spans="1:13" ht="21.95" customHeight="1" x14ac:dyDescent="0.2">
      <c r="A79" s="58">
        <v>38</v>
      </c>
      <c r="B79" s="128" t="s">
        <v>211</v>
      </c>
      <c r="C79" s="129" t="s">
        <v>190</v>
      </c>
      <c r="D79" s="129" t="s">
        <v>62</v>
      </c>
      <c r="E79" s="129" t="s">
        <v>252</v>
      </c>
      <c r="F79" s="122" t="s">
        <v>108</v>
      </c>
      <c r="G79" s="122" t="s">
        <v>107</v>
      </c>
      <c r="H79" s="123" t="s">
        <v>163</v>
      </c>
      <c r="I79" s="124" t="s">
        <v>223</v>
      </c>
      <c r="J79" s="127">
        <v>1.3</v>
      </c>
      <c r="K79" s="126">
        <v>0</v>
      </c>
      <c r="L79" s="123" t="s">
        <v>76</v>
      </c>
      <c r="M79" s="125">
        <v>2</v>
      </c>
    </row>
    <row r="80" spans="1:13" ht="21.95" customHeight="1" x14ac:dyDescent="0.2">
      <c r="A80" s="58"/>
      <c r="B80" s="118"/>
      <c r="C80" s="119"/>
      <c r="D80" s="119"/>
      <c r="E80" s="133" t="s">
        <v>251</v>
      </c>
      <c r="F80" s="122" t="s">
        <v>108</v>
      </c>
      <c r="G80" s="122" t="s">
        <v>107</v>
      </c>
      <c r="H80" s="123" t="s">
        <v>163</v>
      </c>
      <c r="I80" s="124" t="s">
        <v>223</v>
      </c>
      <c r="J80" s="127">
        <v>1.1499999999999999</v>
      </c>
      <c r="K80" s="126">
        <v>0</v>
      </c>
      <c r="L80" s="123" t="s">
        <v>76</v>
      </c>
      <c r="M80" s="125">
        <v>2</v>
      </c>
    </row>
    <row r="81" spans="1:13" ht="21.95" customHeight="1" x14ac:dyDescent="0.2">
      <c r="A81" s="58">
        <v>39</v>
      </c>
      <c r="B81" s="135" t="s">
        <v>212</v>
      </c>
      <c r="C81" s="129" t="s">
        <v>190</v>
      </c>
      <c r="D81" s="129" t="s">
        <v>62</v>
      </c>
      <c r="E81" s="129" t="s">
        <v>252</v>
      </c>
      <c r="F81" s="122" t="s">
        <v>108</v>
      </c>
      <c r="G81" s="122" t="s">
        <v>107</v>
      </c>
      <c r="H81" s="123" t="s">
        <v>163</v>
      </c>
      <c r="I81" s="124" t="s">
        <v>223</v>
      </c>
      <c r="J81" s="127">
        <v>1.3</v>
      </c>
      <c r="K81" s="126">
        <v>0</v>
      </c>
      <c r="L81" s="123" t="s">
        <v>76</v>
      </c>
      <c r="M81" s="125">
        <v>2</v>
      </c>
    </row>
    <row r="82" spans="1:13" ht="21.95" customHeight="1" x14ac:dyDescent="0.2">
      <c r="A82" s="58"/>
      <c r="B82" s="120"/>
      <c r="C82" s="119"/>
      <c r="D82" s="119"/>
      <c r="E82" s="133" t="s">
        <v>251</v>
      </c>
      <c r="F82" s="122" t="s">
        <v>108</v>
      </c>
      <c r="G82" s="122" t="s">
        <v>107</v>
      </c>
      <c r="H82" s="123" t="s">
        <v>163</v>
      </c>
      <c r="I82" s="124" t="s">
        <v>223</v>
      </c>
      <c r="J82" s="127">
        <v>1.1499999999999999</v>
      </c>
      <c r="K82" s="126">
        <v>0</v>
      </c>
      <c r="L82" s="123" t="s">
        <v>76</v>
      </c>
      <c r="M82" s="125">
        <v>2</v>
      </c>
    </row>
    <row r="83" spans="1:13" ht="21.95" customHeight="1" x14ac:dyDescent="0.2">
      <c r="A83" s="58">
        <v>40</v>
      </c>
      <c r="B83" s="135" t="s">
        <v>213</v>
      </c>
      <c r="C83" s="129" t="s">
        <v>190</v>
      </c>
      <c r="D83" s="129" t="s">
        <v>62</v>
      </c>
      <c r="E83" s="129" t="s">
        <v>249</v>
      </c>
      <c r="F83" s="122" t="s">
        <v>108</v>
      </c>
      <c r="G83" s="122" t="s">
        <v>107</v>
      </c>
      <c r="H83" s="123" t="s">
        <v>163</v>
      </c>
      <c r="I83" s="124" t="s">
        <v>223</v>
      </c>
      <c r="J83" s="127">
        <v>1</v>
      </c>
      <c r="K83" s="126">
        <v>0</v>
      </c>
      <c r="L83" s="123" t="s">
        <v>76</v>
      </c>
      <c r="M83" s="125">
        <v>2</v>
      </c>
    </row>
    <row r="84" spans="1:13" ht="21.95" customHeight="1" x14ac:dyDescent="0.2">
      <c r="A84" s="58"/>
      <c r="B84" s="120"/>
      <c r="C84" s="119"/>
      <c r="D84" s="119"/>
      <c r="E84" s="129" t="s">
        <v>255</v>
      </c>
      <c r="F84" s="122" t="s">
        <v>108</v>
      </c>
      <c r="G84" s="122" t="s">
        <v>107</v>
      </c>
      <c r="H84" s="123" t="s">
        <v>163</v>
      </c>
      <c r="I84" s="124" t="s">
        <v>223</v>
      </c>
      <c r="J84" s="127">
        <v>1</v>
      </c>
      <c r="K84" s="126">
        <v>0</v>
      </c>
      <c r="L84" s="123" t="s">
        <v>76</v>
      </c>
      <c r="M84" s="125">
        <v>2</v>
      </c>
    </row>
    <row r="85" spans="1:13" ht="21.95" customHeight="1" x14ac:dyDescent="0.2">
      <c r="A85" s="58">
        <v>41</v>
      </c>
      <c r="B85" s="135" t="s">
        <v>214</v>
      </c>
      <c r="C85" s="129" t="s">
        <v>190</v>
      </c>
      <c r="D85" s="129" t="s">
        <v>62</v>
      </c>
      <c r="E85" s="129" t="s">
        <v>252</v>
      </c>
      <c r="F85" s="122" t="s">
        <v>108</v>
      </c>
      <c r="G85" s="122" t="s">
        <v>107</v>
      </c>
      <c r="H85" s="123" t="s">
        <v>163</v>
      </c>
      <c r="I85" s="124" t="s">
        <v>223</v>
      </c>
      <c r="J85" s="127">
        <v>1.3</v>
      </c>
      <c r="K85" s="126">
        <v>0</v>
      </c>
      <c r="L85" s="123" t="s">
        <v>76</v>
      </c>
      <c r="M85" s="125">
        <v>2</v>
      </c>
    </row>
    <row r="86" spans="1:13" ht="21.95" customHeight="1" x14ac:dyDescent="0.2">
      <c r="A86" s="58"/>
      <c r="B86" s="120"/>
      <c r="C86" s="119"/>
      <c r="D86" s="119"/>
      <c r="E86" s="133" t="s">
        <v>251</v>
      </c>
      <c r="F86" s="122" t="s">
        <v>108</v>
      </c>
      <c r="G86" s="122" t="s">
        <v>107</v>
      </c>
      <c r="H86" s="123" t="s">
        <v>163</v>
      </c>
      <c r="I86" s="124" t="s">
        <v>223</v>
      </c>
      <c r="J86" s="127">
        <v>1.1499999999999999</v>
      </c>
      <c r="K86" s="126">
        <v>0</v>
      </c>
      <c r="L86" s="123" t="s">
        <v>76</v>
      </c>
      <c r="M86" s="125">
        <v>2</v>
      </c>
    </row>
    <row r="87" spans="1:13" ht="21.95" customHeight="1" x14ac:dyDescent="0.2">
      <c r="A87" s="58">
        <v>42</v>
      </c>
      <c r="B87" s="135" t="s">
        <v>215</v>
      </c>
      <c r="C87" s="129" t="s">
        <v>190</v>
      </c>
      <c r="D87" s="129" t="s">
        <v>62</v>
      </c>
      <c r="E87" s="130" t="s">
        <v>250</v>
      </c>
      <c r="F87" s="122" t="s">
        <v>108</v>
      </c>
      <c r="G87" s="122" t="s">
        <v>107</v>
      </c>
      <c r="H87" s="123" t="s">
        <v>163</v>
      </c>
      <c r="I87" s="124" t="s">
        <v>223</v>
      </c>
      <c r="J87" s="127">
        <v>1</v>
      </c>
      <c r="K87" s="126">
        <v>0</v>
      </c>
      <c r="L87" s="123" t="s">
        <v>76</v>
      </c>
      <c r="M87" s="125">
        <v>2</v>
      </c>
    </row>
    <row r="88" spans="1:13" ht="21.95" customHeight="1" x14ac:dyDescent="0.2">
      <c r="A88" s="58"/>
      <c r="B88" s="120"/>
      <c r="C88" s="119"/>
      <c r="D88" s="119"/>
      <c r="E88" s="133" t="s">
        <v>251</v>
      </c>
      <c r="F88" s="122" t="s">
        <v>108</v>
      </c>
      <c r="G88" s="122" t="s">
        <v>107</v>
      </c>
      <c r="H88" s="123" t="s">
        <v>163</v>
      </c>
      <c r="I88" s="124" t="s">
        <v>223</v>
      </c>
      <c r="J88" s="127">
        <v>1.1499999999999999</v>
      </c>
      <c r="K88" s="126">
        <v>0</v>
      </c>
      <c r="L88" s="123" t="s">
        <v>76</v>
      </c>
      <c r="M88" s="125">
        <v>2</v>
      </c>
    </row>
    <row r="89" spans="1:13" ht="21.95" customHeight="1" x14ac:dyDescent="0.2">
      <c r="A89" s="58">
        <v>43</v>
      </c>
      <c r="B89" s="135" t="s">
        <v>216</v>
      </c>
      <c r="C89" s="129" t="s">
        <v>190</v>
      </c>
      <c r="D89" s="129" t="s">
        <v>62</v>
      </c>
      <c r="E89" s="130" t="s">
        <v>250</v>
      </c>
      <c r="F89" s="122" t="s">
        <v>108</v>
      </c>
      <c r="G89" s="122" t="s">
        <v>107</v>
      </c>
      <c r="H89" s="123" t="s">
        <v>163</v>
      </c>
      <c r="I89" s="124" t="s">
        <v>223</v>
      </c>
      <c r="J89" s="127">
        <v>1</v>
      </c>
      <c r="K89" s="126">
        <v>0</v>
      </c>
      <c r="L89" s="123" t="s">
        <v>76</v>
      </c>
      <c r="M89" s="125">
        <v>2</v>
      </c>
    </row>
    <row r="90" spans="1:13" ht="21.95" customHeight="1" x14ac:dyDescent="0.2">
      <c r="A90" s="58"/>
      <c r="B90" s="120"/>
      <c r="C90" s="119"/>
      <c r="D90" s="119"/>
      <c r="E90" s="133" t="s">
        <v>251</v>
      </c>
      <c r="F90" s="122" t="s">
        <v>108</v>
      </c>
      <c r="G90" s="122" t="s">
        <v>107</v>
      </c>
      <c r="H90" s="123" t="s">
        <v>163</v>
      </c>
      <c r="I90" s="124" t="s">
        <v>223</v>
      </c>
      <c r="J90" s="127">
        <v>1.1499999999999999</v>
      </c>
      <c r="K90" s="126">
        <v>0</v>
      </c>
      <c r="L90" s="123" t="s">
        <v>76</v>
      </c>
      <c r="M90" s="125">
        <v>2</v>
      </c>
    </row>
    <row r="91" spans="1:13" ht="21.95" customHeight="1" x14ac:dyDescent="0.2">
      <c r="A91" s="58">
        <v>44</v>
      </c>
      <c r="B91" s="135" t="s">
        <v>217</v>
      </c>
      <c r="C91" s="129" t="s">
        <v>190</v>
      </c>
      <c r="D91" s="129" t="s">
        <v>62</v>
      </c>
      <c r="E91" s="129" t="s">
        <v>249</v>
      </c>
      <c r="F91" s="122" t="s">
        <v>108</v>
      </c>
      <c r="G91" s="122" t="s">
        <v>107</v>
      </c>
      <c r="H91" s="123" t="s">
        <v>163</v>
      </c>
      <c r="I91" s="124" t="s">
        <v>223</v>
      </c>
      <c r="J91" s="127">
        <v>1</v>
      </c>
      <c r="K91" s="126">
        <v>0</v>
      </c>
      <c r="L91" s="123" t="s">
        <v>76</v>
      </c>
      <c r="M91" s="125">
        <v>2</v>
      </c>
    </row>
    <row r="92" spans="1:13" ht="21.95" customHeight="1" x14ac:dyDescent="0.2">
      <c r="A92" s="58"/>
      <c r="B92" s="120"/>
      <c r="C92" s="119"/>
      <c r="D92" s="119"/>
      <c r="E92" s="129" t="s">
        <v>255</v>
      </c>
      <c r="F92" s="122" t="s">
        <v>108</v>
      </c>
      <c r="G92" s="122" t="s">
        <v>107</v>
      </c>
      <c r="H92" s="123" t="s">
        <v>163</v>
      </c>
      <c r="I92" s="124" t="s">
        <v>223</v>
      </c>
      <c r="J92" s="127">
        <v>1</v>
      </c>
      <c r="K92" s="126">
        <v>0</v>
      </c>
      <c r="L92" s="123" t="s">
        <v>76</v>
      </c>
      <c r="M92" s="125">
        <v>2</v>
      </c>
    </row>
    <row r="93" spans="1:13" ht="21.95" customHeight="1" x14ac:dyDescent="0.2">
      <c r="A93" s="58">
        <v>45</v>
      </c>
      <c r="B93" s="135" t="s">
        <v>218</v>
      </c>
      <c r="C93" s="129" t="s">
        <v>190</v>
      </c>
      <c r="D93" s="129" t="s">
        <v>62</v>
      </c>
      <c r="E93" s="129" t="s">
        <v>252</v>
      </c>
      <c r="F93" s="122" t="s">
        <v>108</v>
      </c>
      <c r="G93" s="122" t="s">
        <v>107</v>
      </c>
      <c r="H93" s="123" t="s">
        <v>163</v>
      </c>
      <c r="I93" s="124" t="s">
        <v>223</v>
      </c>
      <c r="J93" s="127">
        <v>1.3</v>
      </c>
      <c r="K93" s="126">
        <v>0</v>
      </c>
      <c r="L93" s="123" t="s">
        <v>76</v>
      </c>
      <c r="M93" s="125">
        <v>2</v>
      </c>
    </row>
    <row r="94" spans="1:13" ht="21.95" customHeight="1" x14ac:dyDescent="0.2">
      <c r="A94" s="58"/>
      <c r="B94" s="120"/>
      <c r="C94" s="119"/>
      <c r="D94" s="119"/>
      <c r="E94" s="133" t="s">
        <v>251</v>
      </c>
      <c r="F94" s="122" t="s">
        <v>108</v>
      </c>
      <c r="G94" s="122" t="s">
        <v>107</v>
      </c>
      <c r="H94" s="123" t="s">
        <v>163</v>
      </c>
      <c r="I94" s="124" t="s">
        <v>223</v>
      </c>
      <c r="J94" s="127">
        <v>1.1499999999999999</v>
      </c>
      <c r="K94" s="126">
        <v>0</v>
      </c>
      <c r="L94" s="123" t="s">
        <v>76</v>
      </c>
      <c r="M94" s="125">
        <v>2</v>
      </c>
    </row>
    <row r="95" spans="1:13" ht="21.95" customHeight="1" x14ac:dyDescent="0.2">
      <c r="A95" s="64"/>
    </row>
    <row r="96" spans="1:13" ht="21.95" customHeight="1" x14ac:dyDescent="0.2">
      <c r="A96" s="64"/>
    </row>
    <row r="97" spans="1:13" ht="21.95" customHeight="1" x14ac:dyDescent="0.2">
      <c r="A97" s="3"/>
      <c r="B97" s="3"/>
      <c r="C97" s="3"/>
      <c r="D97" s="3"/>
      <c r="E97" s="24"/>
      <c r="F97" s="3"/>
      <c r="G97" s="3"/>
      <c r="H97" s="3"/>
      <c r="I97" s="3"/>
      <c r="J97" s="3"/>
      <c r="K97" s="3"/>
      <c r="L97" s="3"/>
      <c r="M97" s="3"/>
    </row>
    <row r="98" spans="1:13" ht="21.95" customHeight="1" x14ac:dyDescent="0.2">
      <c r="A98" s="3"/>
      <c r="B98" s="3"/>
      <c r="C98" s="3"/>
      <c r="D98" s="3"/>
      <c r="E98" s="24"/>
      <c r="F98" s="3"/>
      <c r="G98" s="3"/>
      <c r="H98" s="3"/>
      <c r="I98" s="3"/>
      <c r="J98" s="3"/>
      <c r="K98" s="3"/>
      <c r="L98" s="3"/>
      <c r="M98" s="3"/>
    </row>
    <row r="99" spans="1:13" ht="21.95" customHeight="1" x14ac:dyDescent="0.2">
      <c r="A99" s="3"/>
      <c r="B99" s="3"/>
      <c r="C99" s="3"/>
      <c r="D99" s="3"/>
      <c r="E99" s="24"/>
      <c r="F99" s="3"/>
      <c r="G99" s="3"/>
      <c r="H99" s="3"/>
      <c r="I99" s="3"/>
      <c r="J99" s="3"/>
      <c r="K99" s="3"/>
      <c r="L99" s="3"/>
      <c r="M99" s="3"/>
    </row>
    <row r="100" spans="1:13" ht="21.95" customHeight="1" x14ac:dyDescent="0.2">
      <c r="A100" s="3"/>
      <c r="B100" s="3"/>
      <c r="C100" s="3"/>
      <c r="D100" s="3"/>
      <c r="E100" s="24"/>
      <c r="F100" s="3"/>
      <c r="G100" s="3"/>
      <c r="H100" s="3"/>
      <c r="I100" s="3"/>
      <c r="J100" s="3"/>
      <c r="K100" s="3"/>
      <c r="L100" s="3"/>
      <c r="M100" s="3"/>
    </row>
    <row r="101" spans="1:13" ht="21.95" customHeight="1" x14ac:dyDescent="0.2">
      <c r="A101" s="3"/>
      <c r="B101" s="3"/>
      <c r="C101" s="3"/>
      <c r="D101" s="3"/>
      <c r="E101" s="24"/>
      <c r="F101" s="3"/>
      <c r="G101" s="3"/>
      <c r="H101" s="3"/>
      <c r="I101" s="3"/>
      <c r="J101" s="3"/>
      <c r="K101" s="3"/>
      <c r="L101" s="3"/>
      <c r="M101" s="3"/>
    </row>
    <row r="102" spans="1:13" ht="21.95" customHeight="1" x14ac:dyDescent="0.2">
      <c r="A102" s="3"/>
      <c r="B102" s="3"/>
      <c r="C102" s="3"/>
      <c r="D102" s="3"/>
      <c r="E102" s="24"/>
      <c r="F102" s="3"/>
      <c r="G102" s="3"/>
      <c r="H102" s="3"/>
      <c r="I102" s="3"/>
      <c r="J102" s="3"/>
      <c r="K102" s="3"/>
      <c r="L102" s="3"/>
      <c r="M102" s="3"/>
    </row>
    <row r="103" spans="1:13" ht="21.95" customHeight="1" x14ac:dyDescent="0.2">
      <c r="A103" s="3"/>
      <c r="B103" s="3"/>
      <c r="C103" s="3"/>
      <c r="D103" s="3"/>
      <c r="E103" s="24"/>
      <c r="F103" s="3"/>
      <c r="G103" s="3"/>
      <c r="H103" s="3"/>
      <c r="I103" s="3"/>
      <c r="J103" s="3"/>
      <c r="K103" s="3"/>
      <c r="L103" s="3"/>
      <c r="M103" s="3"/>
    </row>
    <row r="104" spans="1:13" ht="21.95" customHeight="1" x14ac:dyDescent="0.2">
      <c r="A104" s="3"/>
      <c r="B104" s="3"/>
      <c r="C104" s="3"/>
      <c r="D104" s="3"/>
      <c r="E104" s="24"/>
      <c r="F104" s="3"/>
      <c r="G104" s="3"/>
      <c r="H104" s="3"/>
      <c r="I104" s="3"/>
      <c r="J104" s="3"/>
      <c r="K104" s="3"/>
      <c r="L104" s="3"/>
      <c r="M104" s="3"/>
    </row>
    <row r="105" spans="1:13" ht="21.95" customHeight="1" x14ac:dyDescent="0.2">
      <c r="A105" s="3"/>
      <c r="B105" s="3"/>
      <c r="C105" s="3"/>
      <c r="D105" s="3"/>
      <c r="E105" s="24"/>
      <c r="F105" s="3"/>
      <c r="G105" s="3"/>
      <c r="H105" s="3"/>
      <c r="I105" s="3"/>
      <c r="J105" s="3"/>
      <c r="K105" s="3"/>
      <c r="L105" s="3"/>
      <c r="M105" s="3"/>
    </row>
    <row r="106" spans="1:13" ht="21.95" customHeight="1" x14ac:dyDescent="0.2">
      <c r="A106" s="3"/>
      <c r="B106" s="3"/>
      <c r="C106" s="3"/>
      <c r="D106" s="3"/>
      <c r="E106" s="24"/>
      <c r="F106" s="3"/>
      <c r="G106" s="3"/>
      <c r="H106" s="3"/>
      <c r="I106" s="3"/>
      <c r="J106" s="3"/>
      <c r="K106" s="3"/>
      <c r="L106" s="3"/>
      <c r="M106" s="3"/>
    </row>
    <row r="107" spans="1:13" ht="21.95" customHeight="1" x14ac:dyDescent="0.2">
      <c r="A107" s="3"/>
      <c r="B107" s="3"/>
      <c r="C107" s="3"/>
      <c r="D107" s="3"/>
      <c r="E107" s="24"/>
      <c r="F107" s="3"/>
      <c r="G107" s="3"/>
      <c r="H107" s="3"/>
      <c r="I107" s="3"/>
      <c r="J107" s="3"/>
      <c r="K107" s="3"/>
      <c r="L107" s="3"/>
      <c r="M107" s="3"/>
    </row>
    <row r="108" spans="1:13" ht="21.95" customHeight="1" x14ac:dyDescent="0.2">
      <c r="A108" s="3"/>
      <c r="B108" s="3"/>
      <c r="C108" s="3"/>
      <c r="D108" s="3"/>
      <c r="E108" s="24"/>
      <c r="F108" s="3"/>
      <c r="G108" s="3"/>
      <c r="H108" s="3"/>
      <c r="I108" s="3"/>
      <c r="J108" s="3"/>
      <c r="K108" s="3"/>
      <c r="L108" s="3"/>
      <c r="M108" s="3"/>
    </row>
    <row r="109" spans="1:13" ht="21.95" customHeight="1" x14ac:dyDescent="0.2">
      <c r="A109" s="3"/>
      <c r="B109" s="3"/>
      <c r="C109" s="3"/>
      <c r="D109" s="3"/>
      <c r="E109" s="24"/>
      <c r="F109" s="3"/>
      <c r="G109" s="3"/>
      <c r="H109" s="3"/>
      <c r="I109" s="3"/>
      <c r="J109" s="3"/>
      <c r="K109" s="3"/>
      <c r="L109" s="3"/>
      <c r="M109" s="3"/>
    </row>
    <row r="110" spans="1:13" ht="21.95" customHeight="1" x14ac:dyDescent="0.2">
      <c r="A110" s="3"/>
      <c r="B110" s="3"/>
      <c r="C110" s="3"/>
      <c r="D110" s="3"/>
      <c r="E110" s="24"/>
      <c r="F110" s="3"/>
      <c r="G110" s="3"/>
      <c r="H110" s="3"/>
      <c r="I110" s="3"/>
      <c r="J110" s="3"/>
      <c r="K110" s="3"/>
      <c r="L110" s="3"/>
      <c r="M110" s="3"/>
    </row>
    <row r="111" spans="1:13" ht="21.95" customHeight="1" x14ac:dyDescent="0.2">
      <c r="A111" s="3"/>
      <c r="B111" s="3"/>
      <c r="C111" s="3"/>
      <c r="D111" s="3"/>
      <c r="E111" s="24"/>
      <c r="F111" s="3"/>
      <c r="G111" s="3"/>
      <c r="H111" s="3"/>
      <c r="I111" s="3"/>
      <c r="J111" s="3"/>
      <c r="K111" s="3"/>
      <c r="L111" s="3"/>
      <c r="M111" s="3"/>
    </row>
    <row r="112" spans="1:13" ht="21.95" customHeight="1" x14ac:dyDescent="0.2">
      <c r="A112" s="3"/>
      <c r="B112" s="3"/>
      <c r="C112" s="3"/>
      <c r="D112" s="3"/>
      <c r="E112" s="24"/>
      <c r="F112" s="3"/>
      <c r="G112" s="3"/>
      <c r="H112" s="3"/>
      <c r="I112" s="3"/>
      <c r="J112" s="3"/>
      <c r="K112" s="3"/>
      <c r="L112" s="3"/>
      <c r="M112" s="3"/>
    </row>
    <row r="113" spans="1:13" ht="21.95" customHeight="1" x14ac:dyDescent="0.2">
      <c r="A113" s="3"/>
      <c r="B113" s="3"/>
      <c r="C113" s="3"/>
      <c r="D113" s="3"/>
      <c r="E113" s="24"/>
      <c r="F113" s="3"/>
      <c r="G113" s="3"/>
      <c r="H113" s="3"/>
      <c r="I113" s="3"/>
      <c r="J113" s="3"/>
      <c r="K113" s="3"/>
      <c r="L113" s="3"/>
      <c r="M113" s="3"/>
    </row>
    <row r="114" spans="1:13" ht="21.95" customHeight="1" x14ac:dyDescent="0.2">
      <c r="A114" s="3"/>
      <c r="B114" s="3"/>
      <c r="C114" s="3"/>
      <c r="D114" s="3"/>
      <c r="E114" s="24"/>
      <c r="F114" s="3"/>
      <c r="G114" s="3"/>
      <c r="H114" s="3"/>
      <c r="I114" s="3"/>
      <c r="J114" s="3"/>
      <c r="K114" s="3"/>
      <c r="L114" s="3"/>
      <c r="M114" s="3"/>
    </row>
    <row r="115" spans="1:13" ht="21.95" customHeight="1" x14ac:dyDescent="0.2">
      <c r="A115" s="3"/>
      <c r="B115" s="3"/>
      <c r="C115" s="3"/>
      <c r="D115" s="3"/>
      <c r="E115" s="24"/>
      <c r="F115" s="3"/>
      <c r="G115" s="3"/>
      <c r="H115" s="3"/>
      <c r="I115" s="3"/>
      <c r="J115" s="3"/>
      <c r="K115" s="3"/>
      <c r="L115" s="3"/>
      <c r="M115" s="3"/>
    </row>
    <row r="116" spans="1:13" ht="21.95" customHeight="1" x14ac:dyDescent="0.2">
      <c r="A116" s="3"/>
      <c r="B116" s="3"/>
      <c r="C116" s="3"/>
      <c r="D116" s="3"/>
      <c r="E116" s="24"/>
      <c r="F116" s="3"/>
      <c r="G116" s="3"/>
      <c r="H116" s="3"/>
      <c r="I116" s="3"/>
      <c r="J116" s="3"/>
      <c r="K116" s="3"/>
      <c r="L116" s="3"/>
      <c r="M116" s="3"/>
    </row>
    <row r="117" spans="1:13" ht="21.95" customHeight="1" x14ac:dyDescent="0.2">
      <c r="A117" s="3"/>
      <c r="B117" s="3"/>
      <c r="C117" s="3"/>
      <c r="D117" s="3"/>
      <c r="E117" s="24"/>
      <c r="F117" s="3"/>
      <c r="G117" s="3"/>
      <c r="H117" s="3"/>
      <c r="I117" s="3"/>
      <c r="J117" s="3"/>
      <c r="K117" s="3"/>
      <c r="L117" s="3"/>
      <c r="M117" s="3"/>
    </row>
    <row r="118" spans="1:13" ht="21.95" customHeight="1" x14ac:dyDescent="0.2">
      <c r="A118" s="3"/>
      <c r="B118" s="3"/>
      <c r="C118" s="3"/>
      <c r="D118" s="3"/>
      <c r="E118" s="24"/>
      <c r="F118" s="3"/>
      <c r="G118" s="3"/>
      <c r="H118" s="3"/>
      <c r="I118" s="3"/>
      <c r="J118" s="3"/>
      <c r="K118" s="3"/>
      <c r="L118" s="3"/>
      <c r="M118" s="3"/>
    </row>
    <row r="119" spans="1:13" ht="21.95" customHeight="1" x14ac:dyDescent="0.2">
      <c r="A119" s="3"/>
      <c r="B119" s="3"/>
      <c r="C119" s="3"/>
      <c r="D119" s="3"/>
      <c r="E119" s="24"/>
      <c r="F119" s="3"/>
      <c r="G119" s="3"/>
      <c r="H119" s="3"/>
      <c r="I119" s="3"/>
      <c r="J119" s="3"/>
      <c r="K119" s="3"/>
      <c r="L119" s="3"/>
      <c r="M119" s="3"/>
    </row>
    <row r="120" spans="1:13" ht="21.95" customHeight="1" x14ac:dyDescent="0.2">
      <c r="A120" s="3"/>
      <c r="B120" s="3"/>
      <c r="C120" s="3"/>
      <c r="D120" s="3"/>
      <c r="E120" s="24"/>
      <c r="F120" s="3"/>
      <c r="G120" s="3"/>
      <c r="H120" s="3"/>
      <c r="I120" s="3"/>
      <c r="J120" s="3"/>
      <c r="K120" s="3"/>
      <c r="L120" s="3"/>
      <c r="M120" s="3"/>
    </row>
    <row r="121" spans="1:13" ht="21.95" customHeight="1" x14ac:dyDescent="0.2">
      <c r="A121" s="3"/>
      <c r="B121" s="3"/>
      <c r="C121" s="3"/>
      <c r="D121" s="3"/>
      <c r="E121" s="24"/>
      <c r="F121" s="3"/>
      <c r="G121" s="3"/>
      <c r="H121" s="3"/>
      <c r="I121" s="3"/>
      <c r="J121" s="3"/>
      <c r="K121" s="3"/>
      <c r="L121" s="3"/>
      <c r="M121" s="3"/>
    </row>
    <row r="122" spans="1:13" ht="21.95" customHeight="1" x14ac:dyDescent="0.2">
      <c r="A122" s="3"/>
      <c r="B122" s="3"/>
      <c r="C122" s="3"/>
      <c r="D122" s="3"/>
      <c r="E122" s="24"/>
      <c r="F122" s="3"/>
      <c r="G122" s="3"/>
      <c r="H122" s="3"/>
      <c r="I122" s="3"/>
      <c r="J122" s="3"/>
      <c r="K122" s="3"/>
      <c r="L122" s="3"/>
      <c r="M122" s="3"/>
    </row>
    <row r="123" spans="1:13" ht="21.95" customHeight="1" x14ac:dyDescent="0.2">
      <c r="A123" s="3"/>
      <c r="B123" s="3"/>
      <c r="C123" s="3"/>
      <c r="D123" s="3"/>
      <c r="E123" s="24"/>
      <c r="F123" s="3"/>
      <c r="G123" s="3"/>
      <c r="H123" s="3"/>
      <c r="I123" s="3"/>
      <c r="J123" s="3"/>
      <c r="K123" s="3"/>
      <c r="L123" s="3"/>
      <c r="M123" s="3"/>
    </row>
    <row r="124" spans="1:13" ht="21.95" customHeight="1" x14ac:dyDescent="0.2">
      <c r="A124" s="3"/>
      <c r="B124" s="3"/>
      <c r="C124" s="3"/>
      <c r="D124" s="3"/>
      <c r="E124" s="24"/>
      <c r="F124" s="3"/>
      <c r="G124" s="3"/>
      <c r="H124" s="3"/>
      <c r="I124" s="3"/>
      <c r="J124" s="3"/>
      <c r="K124" s="3"/>
      <c r="L124" s="3"/>
      <c r="M124" s="3"/>
    </row>
  </sheetData>
  <sheetProtection selectLockedCells="1"/>
  <protectedRanges>
    <protectedRange password="CE28" sqref="H4:I4 H2 B2" name="ช่วง1_2"/>
    <protectedRange password="CE28" sqref="B7:B10 B19:B22" name="ช่วง1_6"/>
    <protectedRange password="CE28" sqref="B11:B14" name="ช่วง1_2_1_3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0:D1498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25:J999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25:K999 J7:K94" xr:uid="{00000000-0002-0000-0000-000004000000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25:D999 D7:D94" xr:uid="{00000000-0002-0000-0000-000007000000}">
      <formula1>"ข้าราชการ, พนักงานราชการ"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97:F999 F7:F94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97:L999 L7:L94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97:M999 M7:M94" xr:uid="{00000000-0002-0000-0000-000006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97:G1005 G7:G94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21.75" x14ac:dyDescent="0.2"/>
  <cols>
    <col min="1" max="1" width="3.125" style="19" customWidth="1"/>
    <col min="2" max="2" width="19.125" style="19" customWidth="1"/>
    <col min="3" max="3" width="10.5" style="19" customWidth="1"/>
    <col min="4" max="4" width="8.375" style="19" customWidth="1"/>
    <col min="5" max="5" width="28.5" style="19" customWidth="1"/>
    <col min="6" max="6" width="8.625" style="19" customWidth="1"/>
    <col min="7" max="7" width="1.5" style="19" customWidth="1"/>
    <col min="8" max="8" width="12.375" style="19" customWidth="1"/>
    <col min="9" max="9" width="9.625" style="19" customWidth="1"/>
    <col min="10" max="10" width="7.5" style="26" customWidth="1"/>
    <col min="11" max="11" width="8.5" style="19" customWidth="1"/>
    <col min="12" max="12" width="9.37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65">
      <c r="A1" s="181" t="s">
        <v>67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68"/>
      <c r="O1" s="21"/>
      <c r="P1" s="10"/>
      <c r="Q1" s="11"/>
    </row>
    <row r="2" spans="1:17" s="12" customFormat="1" ht="24.75" customHeight="1" x14ac:dyDescent="0.4">
      <c r="A2" s="7"/>
      <c r="B2" s="5"/>
      <c r="C2" s="28" t="s">
        <v>7</v>
      </c>
      <c r="D2" s="188" t="str">
        <f>เก็บข้อมูลHRD!C2</f>
        <v>กองงานพระราชดำริและกิจกรรมพิเศษ</v>
      </c>
      <c r="E2" s="188"/>
      <c r="F2" s="188"/>
      <c r="G2" s="188"/>
      <c r="H2" s="188"/>
      <c r="I2" s="188"/>
      <c r="J2" s="189" t="s">
        <v>69</v>
      </c>
      <c r="K2" s="189"/>
      <c r="L2" s="188" t="str">
        <f>เก็บข้อมูลHRD!J4</f>
        <v>ชมพูนุท</v>
      </c>
      <c r="M2" s="188"/>
      <c r="N2" s="69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4">
      <c r="A4" s="8"/>
      <c r="B4" s="183" t="s">
        <v>46</v>
      </c>
      <c r="C4" s="184"/>
      <c r="D4" s="97">
        <f>เก็บข้อมูลHRD!D4</f>
        <v>11</v>
      </c>
      <c r="E4" s="29" t="s">
        <v>53</v>
      </c>
      <c r="F4" s="97">
        <f>เก็บข้อมูลHRD!F4</f>
        <v>34</v>
      </c>
      <c r="G4" s="30"/>
      <c r="H4" s="31" t="s">
        <v>47</v>
      </c>
      <c r="I4" s="185">
        <f>เก็บข้อมูลHRD!H4</f>
        <v>2566</v>
      </c>
      <c r="J4" s="186"/>
      <c r="K4" s="187" t="s">
        <v>45</v>
      </c>
      <c r="L4" s="187"/>
      <c r="M4" s="32">
        <f>เก็บข้อมูลHRD!L4:M4</f>
        <v>45189</v>
      </c>
      <c r="N4" s="70"/>
      <c r="O4" s="22"/>
    </row>
    <row r="5" spans="1:17" s="24" customFormat="1" ht="5.25" customHeight="1" x14ac:dyDescent="0.2">
      <c r="A5" s="9"/>
      <c r="B5" s="139"/>
      <c r="C5" s="139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60" t="s">
        <v>13</v>
      </c>
      <c r="B6" s="157" t="s">
        <v>34</v>
      </c>
      <c r="C6" s="158"/>
      <c r="D6" s="158"/>
      <c r="E6" s="158"/>
      <c r="F6" s="159"/>
      <c r="G6" s="33"/>
      <c r="H6" s="192" t="s">
        <v>32</v>
      </c>
      <c r="I6" s="192"/>
      <c r="J6" s="192"/>
      <c r="K6" s="191" t="s">
        <v>33</v>
      </c>
      <c r="L6" s="191"/>
      <c r="M6" s="191"/>
      <c r="N6" s="71"/>
      <c r="O6" s="18"/>
      <c r="P6" s="3"/>
      <c r="Q6" s="3"/>
    </row>
    <row r="7" spans="1:17" ht="24.95" customHeight="1" x14ac:dyDescent="0.55000000000000004">
      <c r="A7" s="161"/>
      <c r="B7" s="175" t="s">
        <v>51</v>
      </c>
      <c r="C7" s="176"/>
      <c r="D7" s="177"/>
      <c r="E7" s="173" t="s">
        <v>62</v>
      </c>
      <c r="F7" s="173"/>
      <c r="G7" s="36"/>
      <c r="H7" s="178" t="s">
        <v>15</v>
      </c>
      <c r="I7" s="178"/>
      <c r="J7" s="37">
        <f>COUNTIF(เก็บข้อมูลHRD!F7:F2005,"ความรู้/ทักษะเฉพาะทางในสายงาน")</f>
        <v>0</v>
      </c>
      <c r="K7" s="180" t="s">
        <v>48</v>
      </c>
      <c r="L7" s="180"/>
      <c r="M7" s="38">
        <f>COUNTIF(เก็บข้อมูลHRD!G7:G2005,"อบรมกับหน่วยงานนอกกรมฯ")</f>
        <v>0</v>
      </c>
      <c r="N7" s="73"/>
    </row>
    <row r="8" spans="1:17" ht="24.95" customHeight="1" x14ac:dyDescent="0.55000000000000004">
      <c r="A8" s="161"/>
      <c r="B8" s="172" t="s">
        <v>8</v>
      </c>
      <c r="C8" s="172"/>
      <c r="D8" s="34">
        <f t="array" ref="D8">COUNTIFS(เก็บข้อมูลHRD!D7:D2005,"ข้าราชการ",เก็บข้อมูลHRD!M7:M2005,"1")</f>
        <v>0</v>
      </c>
      <c r="E8" s="35" t="s">
        <v>10</v>
      </c>
      <c r="F8" s="34">
        <f t="array" ref="F8">COUNTIFS(เก็บข้อมูลHRD!D7:D2005,"พนักงานราชการ",เก็บข้อมูลHRD!M7:M2005,"1")</f>
        <v>0</v>
      </c>
      <c r="G8" s="36"/>
      <c r="H8" s="178" t="s">
        <v>16</v>
      </c>
      <c r="I8" s="178"/>
      <c r="J8" s="37">
        <f>COUNTIF(เก็บข้อมูลHRD!F7:F2005,"ภาษา")</f>
        <v>0</v>
      </c>
      <c r="K8" s="179" t="s">
        <v>40</v>
      </c>
      <c r="L8" s="179"/>
      <c r="M8" s="38">
        <f>COUNTIF(เก็บข้อมูลHRD!G7:G2005,"อบรมกับหน่วยงานในกรมฯ")</f>
        <v>0</v>
      </c>
      <c r="N8" s="73"/>
      <c r="P8" s="25"/>
    </row>
    <row r="9" spans="1:17" ht="24.95" customHeight="1" x14ac:dyDescent="0.55000000000000004">
      <c r="A9" s="161"/>
      <c r="B9" s="172" t="s">
        <v>9</v>
      </c>
      <c r="C9" s="172"/>
      <c r="D9" s="39">
        <f t="array" ref="D9">SUMPRODUCT(IF(เก็บข้อมูลHRD!D7:D2005="ข้าราชการ",IF(เก็บข้อมูลHRD!B7:B2005&lt;&gt;"",IF(เก็บข้อมูลHRD!M7:M2005=1,1/COUNTIFS(เก็บข้อมูลHRD!B7:B2005,เก็บข้อมูลHRD!B7:B2005,เก็บข้อมูลHRD!D7:D2005,"ข้าราชการ",เก็บข้อมูลHRD!B7:B2005,"&lt;&gt;",เก็บข้อมูลHRD!M7:M2005,"=1")))))</f>
        <v>0</v>
      </c>
      <c r="E9" s="35" t="s">
        <v>11</v>
      </c>
      <c r="F9" s="34">
        <f t="array" ref="F9">SUMPRODUCT(IF(เก็บข้อมูลHRD!D7:D2005="พนักงานราชการ",IF(เก็บข้อมูลHRD!B7:B2005&lt;&gt;"",IF(เก็บข้อมูลHRD!M7:M2005=1,1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1")))))</f>
        <v>0</v>
      </c>
      <c r="G9" s="41"/>
      <c r="H9" s="178" t="s">
        <v>17</v>
      </c>
      <c r="I9" s="178"/>
      <c r="J9" s="37">
        <f>COUNTIF(เก็บข้อมูลHRD!F7:F2005,"ภาวะผู้นำ/คุณธรรม/จริยธรรม")</f>
        <v>0</v>
      </c>
      <c r="K9" s="180" t="s">
        <v>49</v>
      </c>
      <c r="L9" s="180"/>
      <c r="M9" s="38">
        <f>COUNTIF(เก็บข้อมูลHRD!G7:G2005,"e-Learning")</f>
        <v>88</v>
      </c>
      <c r="N9" s="73"/>
    </row>
    <row r="10" spans="1:17" ht="24.95" customHeight="1" x14ac:dyDescent="0.55000000000000004">
      <c r="A10" s="162"/>
      <c r="B10" s="172" t="s">
        <v>70</v>
      </c>
      <c r="C10" s="172"/>
      <c r="D10" s="40">
        <f t="array" ref="D10">D9/D4*100</f>
        <v>0</v>
      </c>
      <c r="E10" s="35" t="s">
        <v>71</v>
      </c>
      <c r="F10" s="40">
        <f t="array" ref="F10">F9/F4*100</f>
        <v>0</v>
      </c>
      <c r="G10" s="42"/>
      <c r="H10" s="178" t="s">
        <v>18</v>
      </c>
      <c r="I10" s="178"/>
      <c r="J10" s="37">
        <f t="array" ref="J10">COUNTIF(เก็บข้อมูลHRD!F7:F1005,"จิตอาสา/บริการ")</f>
        <v>0</v>
      </c>
      <c r="K10" s="180" t="s">
        <v>23</v>
      </c>
      <c r="L10" s="180"/>
      <c r="M10" s="38">
        <f>COUNTIF(เก็บข้อมูลHRD!G7:G2005,"ชุมชนนักปฏิบัติ(CoP)")</f>
        <v>0</v>
      </c>
      <c r="N10" s="73"/>
    </row>
    <row r="11" spans="1:17" ht="24.95" customHeight="1" x14ac:dyDescent="0.55000000000000004">
      <c r="A11" s="169" t="s">
        <v>14</v>
      </c>
      <c r="B11" s="166" t="s">
        <v>35</v>
      </c>
      <c r="C11" s="167"/>
      <c r="D11" s="167"/>
      <c r="E11" s="167"/>
      <c r="F11" s="168"/>
      <c r="G11" s="36"/>
      <c r="H11" s="178" t="s">
        <v>19</v>
      </c>
      <c r="I11" s="178"/>
      <c r="J11" s="37">
        <f>COUNTIF(เก็บข้อมูลHRD!F7:F2005,"ความรับผิดชอบ/ซื่อสัตย์สุจริต")</f>
        <v>0</v>
      </c>
      <c r="K11" s="180" t="s">
        <v>26</v>
      </c>
      <c r="L11" s="180"/>
      <c r="M11" s="38">
        <f>COUNTIF(เก็บข้อมูลHRD!G7:G2005,"สอนงาน")</f>
        <v>0</v>
      </c>
      <c r="N11" s="73"/>
    </row>
    <row r="12" spans="1:17" ht="24.95" customHeight="1" x14ac:dyDescent="0.55000000000000004">
      <c r="A12" s="170"/>
      <c r="B12" s="163" t="s">
        <v>51</v>
      </c>
      <c r="C12" s="164"/>
      <c r="D12" s="165"/>
      <c r="E12" s="174" t="s">
        <v>62</v>
      </c>
      <c r="F12" s="174"/>
      <c r="G12" s="36"/>
      <c r="H12" s="178" t="s">
        <v>20</v>
      </c>
      <c r="I12" s="178"/>
      <c r="J12" s="37">
        <f>COUNTIF(เก็บข้อมูลHRD!F7:F2005,"ทำงานเป็นทีม")</f>
        <v>0</v>
      </c>
      <c r="K12" s="180" t="s">
        <v>27</v>
      </c>
      <c r="L12" s="180"/>
      <c r="M12" s="38">
        <f>COUNTIF(เก็บข้อมูลHRD!G7:G2005,"มอบหมายงาน")</f>
        <v>0</v>
      </c>
      <c r="N12" s="73"/>
    </row>
    <row r="13" spans="1:17" ht="24.95" customHeight="1" x14ac:dyDescent="0.55000000000000004">
      <c r="A13" s="170"/>
      <c r="B13" s="152" t="s">
        <v>8</v>
      </c>
      <c r="C13" s="152"/>
      <c r="D13" s="34">
        <f t="array" ref="D13">COUNTIFS(เก็บข้อมูลHRD!D7:D2005,"ข้าราชการ",เก็บข้อมูลHRD!M7:M2005,"2")</f>
        <v>11</v>
      </c>
      <c r="E13" s="35" t="s">
        <v>10</v>
      </c>
      <c r="F13" s="34">
        <f t="array" ref="F13">COUNTIFS(เก็บข้อมูลHRD!D7:D2005,"พนักงานราชการ",เก็บข้อมูลHRD!M7:M2005,"2")</f>
        <v>34</v>
      </c>
      <c r="G13" s="41"/>
      <c r="H13" s="178" t="s">
        <v>24</v>
      </c>
      <c r="I13" s="178"/>
      <c r="J13" s="37">
        <f>COUNTIF(เก็บข้อมูลHRD!F7:F2005,"คิดค้น/ใช้นวัตกรรมใหม่ๆ")</f>
        <v>0</v>
      </c>
      <c r="K13" s="180" t="s">
        <v>28</v>
      </c>
      <c r="L13" s="180"/>
      <c r="M13" s="38">
        <f>COUNTIF(เก็บข้อมูลHRD!G7:G2005,"ดูงานนอกสถานที่")</f>
        <v>0</v>
      </c>
      <c r="N13" s="73"/>
      <c r="Q13" s="19" t="s">
        <v>55</v>
      </c>
    </row>
    <row r="14" spans="1:17" ht="24.95" customHeight="1" x14ac:dyDescent="0.55000000000000004">
      <c r="A14" s="170"/>
      <c r="B14" s="152" t="s">
        <v>9</v>
      </c>
      <c r="C14" s="152"/>
      <c r="D14" s="34">
        <f t="array" ref="D14">SUMPRODUCT(IF(เก็บข้อมูลHRD!D7:D2005="ข้าราชการ",IF(เก็บข้อมูลHRD!B7:B2005&lt;&gt;"",IF(เก็บข้อมูลHRD!M7:M2005=2,1/COUNTIFS(เก็บข้อมูลHRD!B7:B2005,เก็บข้อมูลHRD!B7:B2005,เก็บข้อมูลHRD!D7:D2005,"ข้าราชการ",เก็บข้อมูลHRD!B7:B2005,"&lt;&gt;",เก็บข้อมูลHRD!M7:M2005,"=2")))))</f>
        <v>11</v>
      </c>
      <c r="E14" s="35" t="s">
        <v>11</v>
      </c>
      <c r="F14" s="34">
        <f t="array" ref="F14">SUMPRODUCT(IF(เก็บข้อมูลHRD!D7:D2005="พนักงานราชการ",IF(เก็บข้อมูลHRD!B7:B2005&lt;&gt;"",IF(เก็บข้อมูลHRD!M7:M2005=2,1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2")))))</f>
        <v>34</v>
      </c>
      <c r="G14" s="42"/>
      <c r="H14" s="178" t="s">
        <v>25</v>
      </c>
      <c r="I14" s="178"/>
      <c r="J14" s="37">
        <f>COUNTIF(เก็บข้อมูลHRD!F7:F2005,"กฎหมาย/กฎระเบียบฯ")</f>
        <v>0</v>
      </c>
      <c r="K14" s="180" t="s">
        <v>29</v>
      </c>
      <c r="L14" s="180"/>
      <c r="M14" s="38">
        <f>COUNTIF(เก็บข้อมูลHRD!G7:G2005,"หมุนเวียนงาน")</f>
        <v>0</v>
      </c>
      <c r="N14" s="73"/>
    </row>
    <row r="15" spans="1:17" ht="24.95" customHeight="1" x14ac:dyDescent="0.55000000000000004">
      <c r="A15" s="171"/>
      <c r="B15" s="152" t="s">
        <v>70</v>
      </c>
      <c r="C15" s="152"/>
      <c r="D15" s="40">
        <f>D14/D4*100</f>
        <v>100</v>
      </c>
      <c r="E15" s="35" t="s">
        <v>71</v>
      </c>
      <c r="F15" s="40">
        <f>F14/F4*100</f>
        <v>100</v>
      </c>
      <c r="G15" s="36"/>
      <c r="H15" s="178" t="s">
        <v>21</v>
      </c>
      <c r="I15" s="178"/>
      <c r="J15" s="37">
        <f>COUNTIF(เก็บข้อมูลHRD!F7:F2005,"การใช้เทคโนโลยี")</f>
        <v>88</v>
      </c>
      <c r="K15" s="180" t="s">
        <v>30</v>
      </c>
      <c r="L15" s="180"/>
      <c r="M15" s="38">
        <f>COUNTIF(เก็บข้อมูลHRD!G7:G2005,"เรียนรู้ด้วยตนเอง")</f>
        <v>0</v>
      </c>
      <c r="N15" s="73"/>
    </row>
    <row r="16" spans="1:17" ht="24.95" customHeight="1" x14ac:dyDescent="0.55000000000000004">
      <c r="A16" s="147" t="s">
        <v>12</v>
      </c>
      <c r="B16" s="148" t="s">
        <v>36</v>
      </c>
      <c r="C16" s="148"/>
      <c r="D16" s="148"/>
      <c r="E16" s="148"/>
      <c r="F16" s="149"/>
      <c r="G16" s="36"/>
      <c r="H16" s="178" t="s">
        <v>22</v>
      </c>
      <c r="I16" s="178"/>
      <c r="J16" s="37">
        <f>COUNTIF(เก็บข้อมูลHRD!F7:F2005,"ทักษะการคิด")</f>
        <v>0</v>
      </c>
      <c r="K16" s="180" t="s">
        <v>31</v>
      </c>
      <c r="L16" s="180"/>
      <c r="M16" s="38">
        <f>COUNTIF(เก็บข้อมูลHRD!G7:G2005,"อื่นๆ")</f>
        <v>0</v>
      </c>
      <c r="N16" s="73"/>
    </row>
    <row r="17" spans="1:18" ht="23.25" customHeight="1" x14ac:dyDescent="0.2">
      <c r="A17" s="147"/>
      <c r="B17" s="148" t="s">
        <v>51</v>
      </c>
      <c r="C17" s="148"/>
      <c r="D17" s="149"/>
      <c r="E17" s="150" t="s">
        <v>62</v>
      </c>
      <c r="F17" s="150"/>
      <c r="G17" s="41"/>
      <c r="H17" s="193" t="s">
        <v>52</v>
      </c>
      <c r="I17" s="193"/>
      <c r="J17" s="81">
        <f>SUM(J7:J16)</f>
        <v>88</v>
      </c>
      <c r="K17" s="193" t="s">
        <v>52</v>
      </c>
      <c r="L17" s="193"/>
      <c r="M17" s="82">
        <f>SUM(M7:M16)</f>
        <v>88</v>
      </c>
      <c r="N17" s="73"/>
    </row>
    <row r="18" spans="1:18" ht="24.95" customHeight="1" x14ac:dyDescent="0.5">
      <c r="A18" s="147"/>
      <c r="B18" s="151" t="s">
        <v>8</v>
      </c>
      <c r="C18" s="152"/>
      <c r="D18" s="34">
        <f>COUNTIF(เก็บข้อมูลHRD!D7:D2005,"ข้าราชการ")</f>
        <v>11</v>
      </c>
      <c r="E18" s="35" t="s">
        <v>10</v>
      </c>
      <c r="F18" s="34">
        <f t="array" ref="F18">COUNTIF(เก็บข้อมูลHRD!D7:D2005,"พนักงานราชการ")</f>
        <v>34</v>
      </c>
      <c r="G18" s="42"/>
      <c r="H18" s="144" t="s">
        <v>63</v>
      </c>
      <c r="I18" s="145"/>
      <c r="J18" s="145"/>
      <c r="K18" s="145"/>
      <c r="L18" s="145"/>
      <c r="M18" s="145"/>
      <c r="N18" s="42"/>
    </row>
    <row r="19" spans="1:18" ht="28.5" customHeight="1" x14ac:dyDescent="0.2">
      <c r="A19" s="147"/>
      <c r="B19" s="151" t="s">
        <v>9</v>
      </c>
      <c r="C19" s="152"/>
      <c r="D19" s="34">
        <f t="array" ref="D19">SUMPRODUCT(IF(เก็บข้อมูลHRD!D7:D2005="ข้าราชการ",IF(เก็บข้อมูลHRD!B7:B2005&lt;&gt;"",1/COUNTIFS(เก็บข้อมูลHRD!B7:B2005,เก็บข้อมูลHRD!B7:B2005,เก็บข้อมูลHRD!D7:D2005,"ข้าราชการ",เก็บข้อมูลHRD!B7:B2005,"&lt;&gt;"))))</f>
        <v>11</v>
      </c>
      <c r="E19" s="35" t="s">
        <v>11</v>
      </c>
      <c r="F19" s="34">
        <f t="array" ref="F19">SUMPRODUCT(IF(เก็บข้อมูลHRD!D7:D2005="พนักงานราชการ",IF(เก็บข้อมูลHRD!B7:B2005&lt;&gt;"",1/COUNTIFS(เก็บข้อมูลHRD!B7:B2005,เก็บข้อมูลHRD!B7:B2005,เก็บข้อมูลHRD!D7:D2005,"พนักงานราชการ",เก็บข้อมูลHRD!B7:B2005,"&lt;&gt;"))))</f>
        <v>34</v>
      </c>
      <c r="G19" s="41"/>
      <c r="H19" s="146"/>
      <c r="I19" s="146"/>
      <c r="J19" s="146"/>
      <c r="K19" s="146"/>
      <c r="L19" s="146"/>
      <c r="M19" s="146"/>
      <c r="N19" s="72"/>
    </row>
    <row r="20" spans="1:18" ht="24.95" customHeight="1" x14ac:dyDescent="0.5">
      <c r="A20" s="147"/>
      <c r="B20" s="151" t="s">
        <v>70</v>
      </c>
      <c r="C20" s="152"/>
      <c r="D20" s="40">
        <f>D19/D4*100</f>
        <v>100</v>
      </c>
      <c r="E20" s="35" t="s">
        <v>71</v>
      </c>
      <c r="F20" s="40">
        <f>F19/F4*100</f>
        <v>100</v>
      </c>
      <c r="G20" s="42"/>
      <c r="H20" s="146"/>
      <c r="I20" s="146"/>
      <c r="J20" s="146"/>
      <c r="K20" s="146"/>
      <c r="L20" s="146"/>
      <c r="M20" s="146"/>
      <c r="N20" s="47"/>
    </row>
    <row r="21" spans="1:18" ht="25.5" customHeight="1" x14ac:dyDescent="0.2">
      <c r="A21" s="147"/>
      <c r="B21" s="153" t="s">
        <v>39</v>
      </c>
      <c r="C21" s="153"/>
      <c r="D21" s="153"/>
      <c r="E21" s="153"/>
      <c r="F21" s="154"/>
      <c r="G21" s="98"/>
      <c r="H21" s="146"/>
      <c r="I21" s="146"/>
      <c r="J21" s="146"/>
      <c r="K21" s="146"/>
      <c r="L21" s="146"/>
      <c r="M21" s="146"/>
      <c r="N21" s="47"/>
      <c r="R21" s="19" t="s">
        <v>55</v>
      </c>
    </row>
    <row r="22" spans="1:18" ht="24" customHeight="1" x14ac:dyDescent="0.2">
      <c r="A22" s="147"/>
      <c r="B22" s="155" t="s">
        <v>38</v>
      </c>
      <c r="C22" s="156"/>
      <c r="D22" s="43">
        <f t="array" ref="D22">SUMPRODUCT(IF(เก็บข้อมูลHRD!L7:L2005="มี",IF(เก็บข้อมูลHRD!B7:B2005&lt;&gt;"",1/COUNTIFS(เก็บข้อมูลHRD!B7:B2005,เก็บข้อมูลHRD!B7:B2005,เก็บข้อมูลHRD!L7:L2005,"มี",เก็บข้อมูลHRD!B7:B2005,"&lt;&gt;"))))</f>
        <v>45</v>
      </c>
      <c r="E22" s="35" t="s">
        <v>37</v>
      </c>
      <c r="F22" s="40">
        <f t="array" ref="F22">(D22/SUMPRODUCT((เก็บข้อมูลHRD!B7:B2005&lt;&gt;"")/COUNTIF(เก็บข้อมูลHRD!B7:B2005,เก็บข้อมูลHRD!B7:B2005&amp;"")))*100</f>
        <v>100</v>
      </c>
      <c r="G22" s="47"/>
      <c r="H22" s="146"/>
      <c r="I22" s="146"/>
      <c r="J22" s="146"/>
      <c r="K22" s="146"/>
      <c r="L22" s="146"/>
      <c r="M22" s="146"/>
      <c r="N22" s="47"/>
    </row>
    <row r="23" spans="1:18" ht="24" x14ac:dyDescent="0.2">
      <c r="A23" s="147"/>
      <c r="B23" s="153" t="s">
        <v>41</v>
      </c>
      <c r="C23" s="153"/>
      <c r="D23" s="153"/>
      <c r="E23" s="153"/>
      <c r="F23" s="154"/>
      <c r="G23" s="47"/>
      <c r="H23" s="146"/>
      <c r="I23" s="146"/>
      <c r="J23" s="146"/>
      <c r="K23" s="146"/>
      <c r="L23" s="146"/>
      <c r="M23" s="146"/>
      <c r="N23" s="47"/>
    </row>
    <row r="24" spans="1:18" ht="21.75" customHeight="1" x14ac:dyDescent="0.2">
      <c r="A24" s="147"/>
      <c r="B24" s="155" t="s">
        <v>42</v>
      </c>
      <c r="C24" s="156"/>
      <c r="D24" s="44">
        <f t="array" ref="D24">SUM(เก็บข้อมูลHRD!K7:K2005)</f>
        <v>0</v>
      </c>
      <c r="E24" s="45" t="s">
        <v>56</v>
      </c>
      <c r="F24" s="46" t="e">
        <f t="array" ref="F24">AVERAGEIF(เก็บข้อมูลHRD!K7:K2005,"&lt;&gt;0")</f>
        <v>#DIV/0!</v>
      </c>
      <c r="G24" s="47"/>
      <c r="H24" s="143" t="s">
        <v>58</v>
      </c>
      <c r="I24" s="143"/>
      <c r="J24" s="143"/>
      <c r="K24" s="143"/>
      <c r="L24" s="143"/>
      <c r="M24" s="47"/>
      <c r="N24" s="47"/>
    </row>
    <row r="25" spans="1:18" x14ac:dyDescent="0.2">
      <c r="B25" s="190"/>
      <c r="C25" s="190"/>
      <c r="D25" s="190"/>
      <c r="E25" s="19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workbookViewId="0">
      <selection activeCell="A2" sqref="A2:D2"/>
    </sheetView>
  </sheetViews>
  <sheetFormatPr defaultColWidth="9" defaultRowHeight="26.25" x14ac:dyDescent="0.6"/>
  <cols>
    <col min="1" max="1" width="10.5" style="90" customWidth="1"/>
    <col min="2" max="2" width="42" style="91" customWidth="1"/>
    <col min="3" max="3" width="37.5" style="92" customWidth="1"/>
    <col min="4" max="4" width="44.625" style="90" customWidth="1"/>
    <col min="5" max="16384" width="9" style="74"/>
  </cols>
  <sheetData>
    <row r="1" spans="1:4" ht="36" x14ac:dyDescent="0.65">
      <c r="A1" s="195" t="s">
        <v>60</v>
      </c>
      <c r="B1" s="195"/>
      <c r="C1" s="195"/>
      <c r="D1" s="195"/>
    </row>
    <row r="2" spans="1:4" ht="92.25" customHeight="1" x14ac:dyDescent="0.6">
      <c r="A2" s="194" t="s">
        <v>68</v>
      </c>
      <c r="B2" s="194"/>
      <c r="C2" s="194"/>
      <c r="D2" s="194"/>
    </row>
    <row r="3" spans="1:4" ht="186.75" customHeight="1" x14ac:dyDescent="0.6">
      <c r="A3" s="194" t="s">
        <v>65</v>
      </c>
      <c r="B3" s="194"/>
      <c r="C3" s="194"/>
      <c r="D3" s="194"/>
    </row>
    <row r="4" spans="1:4" s="78" customFormat="1" ht="52.5" x14ac:dyDescent="0.2">
      <c r="A4" s="75" t="s">
        <v>54</v>
      </c>
      <c r="B4" s="76" t="s">
        <v>59</v>
      </c>
      <c r="C4" s="77" t="s">
        <v>1</v>
      </c>
      <c r="D4" s="79" t="s">
        <v>61</v>
      </c>
    </row>
    <row r="5" spans="1:4" x14ac:dyDescent="0.6">
      <c r="A5" s="86">
        <v>1</v>
      </c>
      <c r="B5" s="87" t="s">
        <v>105</v>
      </c>
      <c r="C5" s="61" t="s">
        <v>106</v>
      </c>
      <c r="D5" s="89" t="str">
        <f>IF(COUNTIF(เก็บข้อมูลHRD!$B$7:$B$2005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6">
      <c r="A6" s="86">
        <v>2</v>
      </c>
      <c r="B6" s="99" t="s">
        <v>109</v>
      </c>
      <c r="C6" s="60" t="s">
        <v>110</v>
      </c>
      <c r="D6" s="89" t="str">
        <f>IF(COUNTIF(เก็บข้อมูลHRD!$B$7:$B$2005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 x14ac:dyDescent="0.6">
      <c r="A7" s="86">
        <v>3</v>
      </c>
      <c r="B7" s="100" t="s">
        <v>97</v>
      </c>
      <c r="C7" s="101" t="s">
        <v>74</v>
      </c>
      <c r="D7" s="89" t="str">
        <f>IF(COUNTIF(เก็บข้อมูลHRD!$B$7:$B$2005,B7),"ได้รับการพัฒนาแล้ว",IF(B7="","ป้อนรายชื่อบุคลากรเพิ่ม(ถ้ามี)","ยังไม่ได้รับการพัฒนา"))</f>
        <v>ยังไม่ได้รับการพัฒนา</v>
      </c>
    </row>
    <row r="8" spans="1:4" x14ac:dyDescent="0.6">
      <c r="A8" s="86">
        <v>4</v>
      </c>
      <c r="B8" s="62" t="s">
        <v>111</v>
      </c>
      <c r="C8" s="101" t="s">
        <v>74</v>
      </c>
      <c r="D8" s="89" t="str">
        <f>IF(COUNTIF(เก็บข้อมูลHRD!$B$7:$B$2005,B8),"ได้รับการพัฒนาแล้ว",IF(B8="","ป้อนรายชื่อบุคลากรเพิ่ม(ถ้ามี)","ยังไม่ได้รับการพัฒนา"))</f>
        <v>ยังไม่ได้รับการพัฒนา</v>
      </c>
    </row>
    <row r="9" spans="1:4" x14ac:dyDescent="0.6">
      <c r="A9" s="86">
        <v>5</v>
      </c>
      <c r="B9" s="62" t="s">
        <v>112</v>
      </c>
      <c r="C9" s="60" t="s">
        <v>113</v>
      </c>
      <c r="D9" s="89" t="str">
        <f>IF(COUNTIF(เก็บข้อมูลHRD!$B$7:$B$2005,B9),"ได้รับการพัฒนาแล้ว",IF(B9="","ป้อนรายชื่อบุคลากรเพิ่ม(ถ้ามี)","ยังไม่ได้รับการพัฒนา"))</f>
        <v>ยังไม่ได้รับการพัฒนา</v>
      </c>
    </row>
    <row r="10" spans="1:4" x14ac:dyDescent="0.6">
      <c r="A10" s="86">
        <v>6</v>
      </c>
      <c r="B10" s="87" t="s">
        <v>77</v>
      </c>
      <c r="C10" s="60" t="s">
        <v>78</v>
      </c>
      <c r="D10" s="89" t="str">
        <f>IF(COUNTIF(เก็บข้อมูลHRD!$B$7:$B$2005,B10),"ได้รับการพัฒนาแล้ว",IF(B10="","ป้อนรายชื่อบุคลากรเพิ่ม(ถ้ามี)","ยังไม่ได้รับการพัฒนา"))</f>
        <v>ยังไม่ได้รับการพัฒนา</v>
      </c>
    </row>
    <row r="11" spans="1:4" x14ac:dyDescent="0.6">
      <c r="A11" s="86">
        <v>7</v>
      </c>
      <c r="B11" s="87" t="s">
        <v>95</v>
      </c>
      <c r="C11" s="60" t="s">
        <v>78</v>
      </c>
      <c r="D11" s="89" t="str">
        <f>IF(COUNTIF(เก็บข้อมูลHRD!$B$7:$B$2005,B11),"ได้รับการพัฒนาแล้ว",IF(B11="","ป้อนรายชื่อบุคลากรเพิ่ม(ถ้ามี)","ยังไม่ได้รับการพัฒนา"))</f>
        <v>ยังไม่ได้รับการพัฒนา</v>
      </c>
    </row>
    <row r="12" spans="1:4" x14ac:dyDescent="0.6">
      <c r="A12" s="86">
        <v>8</v>
      </c>
      <c r="B12" s="87" t="s">
        <v>94</v>
      </c>
      <c r="C12" s="60" t="s">
        <v>78</v>
      </c>
      <c r="D12" s="89" t="str">
        <f>IF(COUNTIF(เก็บข้อมูลHRD!$B$7:$B$2005,B12),"ได้รับการพัฒนาแล้ว",IF(B12="","ป้อนรายชื่อบุคลากรเพิ่ม(ถ้ามี)","ยังไม่ได้รับการพัฒนา"))</f>
        <v>ยังไม่ได้รับการพัฒนา</v>
      </c>
    </row>
    <row r="13" spans="1:4" x14ac:dyDescent="0.6">
      <c r="A13" s="86">
        <v>9</v>
      </c>
      <c r="B13" s="62" t="s">
        <v>84</v>
      </c>
      <c r="C13" s="88" t="s">
        <v>114</v>
      </c>
      <c r="D13" s="89" t="str">
        <f>IF(COUNTIF(เก็บข้อมูลHRD!$B$7:$B$2005,B13),"ได้รับการพัฒนาแล้ว",IF(B13="","ป้อนรายชื่อบุคลากรเพิ่ม(ถ้ามี)","ยังไม่ได้รับการพัฒนา"))</f>
        <v>ยังไม่ได้รับการพัฒนา</v>
      </c>
    </row>
    <row r="14" spans="1:4" x14ac:dyDescent="0.6">
      <c r="A14" s="86">
        <v>10</v>
      </c>
      <c r="B14" s="62" t="s">
        <v>92</v>
      </c>
      <c r="C14" s="88" t="s">
        <v>80</v>
      </c>
      <c r="D14" s="89" t="str">
        <f>IF(COUNTIF(เก็บข้อมูลHRD!$B$7:$B$2005,B14),"ได้รับการพัฒนาแล้ว",IF(B14="","ป้อนรายชื่อบุคลากรเพิ่ม(ถ้ามี)","ยังไม่ได้รับการพัฒนา"))</f>
        <v>ยังไม่ได้รับการพัฒนา</v>
      </c>
    </row>
    <row r="15" spans="1:4" x14ac:dyDescent="0.6">
      <c r="A15" s="86">
        <v>11</v>
      </c>
      <c r="B15" s="62" t="s">
        <v>79</v>
      </c>
      <c r="C15" s="88" t="s">
        <v>80</v>
      </c>
      <c r="D15" s="89" t="str">
        <f>IF(COUNTIF(เก็บข้อมูลHRD!$B$7:$B$2005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4" x14ac:dyDescent="0.6">
      <c r="A16" s="86">
        <v>12</v>
      </c>
      <c r="B16" s="62" t="s">
        <v>104</v>
      </c>
      <c r="C16" s="61" t="s">
        <v>74</v>
      </c>
      <c r="D16" s="89" t="str">
        <f>IF(COUNTIF(เก็บข้อมูลHRD!$B$7:$B$2005,B16),"ได้รับการพัฒนาแล้ว",IF(B16="","ป้อนรายชื่อบุคลากรเพิ่ม(ถ้ามี)","ยังไม่ได้รับการพัฒนา"))</f>
        <v>ยังไม่ได้รับการพัฒนา</v>
      </c>
    </row>
    <row r="17" spans="1:4" x14ac:dyDescent="0.6">
      <c r="A17" s="86">
        <v>13</v>
      </c>
      <c r="B17" s="62" t="s">
        <v>93</v>
      </c>
      <c r="C17" s="61" t="s">
        <v>74</v>
      </c>
      <c r="D17" s="89" t="str">
        <f>IF(COUNTIF(เก็บข้อมูลHRD!$B$7:$B$2005,B17),"ได้รับการพัฒนาแล้ว",IF(B17="","ป้อนรายชื่อบุคลากรเพิ่ม(ถ้ามี)","ยังไม่ได้รับการพัฒนา"))</f>
        <v>ยังไม่ได้รับการพัฒนา</v>
      </c>
    </row>
    <row r="18" spans="1:4" x14ac:dyDescent="0.6">
      <c r="A18" s="86">
        <v>14</v>
      </c>
      <c r="B18" s="62" t="s">
        <v>115</v>
      </c>
      <c r="C18" s="61" t="s">
        <v>74</v>
      </c>
      <c r="D18" s="89" t="str">
        <f>IF(COUNTIF(เก็บข้อมูลHRD!$B$7:$B$2005,B18),"ได้รับการพัฒนาแล้ว",IF(B18="","ป้อนรายชื่อบุคลากรเพิ่ม(ถ้ามี)","ยังไม่ได้รับการพัฒนา"))</f>
        <v>ยังไม่ได้รับการพัฒนา</v>
      </c>
    </row>
    <row r="19" spans="1:4" x14ac:dyDescent="0.6">
      <c r="A19" s="86">
        <v>15</v>
      </c>
      <c r="B19" s="87" t="s">
        <v>96</v>
      </c>
      <c r="C19" s="61" t="s">
        <v>74</v>
      </c>
      <c r="D19" s="89" t="str">
        <f>IF(COUNTIF(เก็บข้อมูลHRD!$B$7:$B$2005,B19),"ได้รับการพัฒนาแล้ว",IF(B19="","ป้อนรายชื่อบุคลากรเพิ่ม(ถ้ามี)","ยังไม่ได้รับการพัฒนา"))</f>
        <v>ยังไม่ได้รับการพัฒนา</v>
      </c>
    </row>
    <row r="20" spans="1:4" x14ac:dyDescent="0.6">
      <c r="A20" s="86">
        <v>16</v>
      </c>
      <c r="B20" s="62" t="s">
        <v>89</v>
      </c>
      <c r="C20" s="61" t="s">
        <v>85</v>
      </c>
      <c r="D20" s="89" t="str">
        <f>IF(COUNTIF(เก็บข้อมูลHRD!$B$7:$B$2005,B20),"ได้รับการพัฒนาแล้ว",IF(B20="","ป้อนรายชื่อบุคลากรเพิ่ม(ถ้ามี)","ยังไม่ได้รับการพัฒนา"))</f>
        <v>ยังไม่ได้รับการพัฒนา</v>
      </c>
    </row>
    <row r="21" spans="1:4" x14ac:dyDescent="0.6">
      <c r="A21" s="86">
        <v>17</v>
      </c>
      <c r="B21" s="62" t="s">
        <v>90</v>
      </c>
      <c r="C21" s="61" t="s">
        <v>91</v>
      </c>
      <c r="D21" s="89" t="str">
        <f>IF(COUNTIF(เก็บข้อมูลHRD!$B$7:$B$2005,B21),"ได้รับการพัฒนาแล้ว",IF(B21="","ป้อนรายชื่อบุคลากรเพิ่ม(ถ้ามี)","ยังไม่ได้รับการพัฒนา"))</f>
        <v>ยังไม่ได้รับการพัฒนา</v>
      </c>
    </row>
    <row r="22" spans="1:4" x14ac:dyDescent="0.6">
      <c r="A22" s="86">
        <v>18</v>
      </c>
      <c r="B22" s="62" t="s">
        <v>116</v>
      </c>
      <c r="C22" s="61" t="s">
        <v>73</v>
      </c>
      <c r="D22" s="89" t="str">
        <f>IF(COUNTIF(เก็บข้อมูลHRD!$B$7:$B$2005,B22),"ได้รับการพัฒนาแล้ว",IF(B22="","ป้อนรายชื่อบุคลากรเพิ่ม(ถ้ามี)","ยังไม่ได้รับการพัฒนา"))</f>
        <v>ยังไม่ได้รับการพัฒนา</v>
      </c>
    </row>
    <row r="23" spans="1:4" x14ac:dyDescent="0.6">
      <c r="A23" s="86">
        <v>19</v>
      </c>
      <c r="B23" s="62" t="s">
        <v>103</v>
      </c>
      <c r="C23" s="61" t="s">
        <v>78</v>
      </c>
      <c r="D23" s="89" t="str">
        <f>IF(COUNTIF(เก็บข้อมูลHRD!$B$7:$B$2005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 x14ac:dyDescent="0.6">
      <c r="A24" s="86">
        <v>20</v>
      </c>
      <c r="B24" s="62" t="s">
        <v>117</v>
      </c>
      <c r="C24" s="61" t="s">
        <v>82</v>
      </c>
      <c r="D24" s="89" t="str">
        <f>IF(COUNTIF(เก็บข้อมูลHRD!$B$7:$B$2005,B24),"ได้รับการพัฒนาแล้ว",IF(B24="","ป้อนรายชื่อบุคลากรเพิ่ม(ถ้ามี)","ยังไม่ได้รับการพัฒนา"))</f>
        <v>ยังไม่ได้รับการพัฒนา</v>
      </c>
    </row>
    <row r="25" spans="1:4" x14ac:dyDescent="0.6">
      <c r="A25" s="86">
        <v>21</v>
      </c>
      <c r="B25" s="62" t="s">
        <v>152</v>
      </c>
      <c r="C25" s="61" t="s">
        <v>82</v>
      </c>
      <c r="D25" s="89" t="str">
        <f>IF(COUNTIF(เก็บข้อมูลHRD!$B$7:$B$2005,B25),"ได้รับการพัฒนาแล้ว",IF(B25="","ป้อนรายชื่อบุคลากรเพิ่ม(ถ้ามี)","ยังไม่ได้รับการพัฒนา"))</f>
        <v>ยังไม่ได้รับการพัฒนา</v>
      </c>
    </row>
    <row r="26" spans="1:4" x14ac:dyDescent="0.6">
      <c r="A26" s="86">
        <v>22</v>
      </c>
      <c r="B26" s="62" t="s">
        <v>118</v>
      </c>
      <c r="C26" s="61" t="s">
        <v>74</v>
      </c>
      <c r="D26" s="89" t="str">
        <f>IF(COUNTIF(เก็บข้อมูลHRD!$B$7:$B$2005,B26),"ได้รับการพัฒนาแล้ว",IF(B26="","ป้อนรายชื่อบุคลากรเพิ่ม(ถ้ามี)","ยังไม่ได้รับการพัฒนา"))</f>
        <v>ยังไม่ได้รับการพัฒนา</v>
      </c>
    </row>
    <row r="27" spans="1:4" x14ac:dyDescent="0.6">
      <c r="A27" s="86">
        <v>23</v>
      </c>
      <c r="B27" s="62" t="s">
        <v>119</v>
      </c>
      <c r="C27" s="61" t="s">
        <v>120</v>
      </c>
      <c r="D27" s="89" t="str">
        <f>IF(COUNTIF(เก็บข้อมูลHRD!$B$7:$B$2005,B27),"ได้รับการพัฒนาแล้ว",IF(B27="","ป้อนรายชื่อบุคลากรเพิ่ม(ถ้ามี)","ยังไม่ได้รับการพัฒนา"))</f>
        <v>ยังไม่ได้รับการพัฒนา</v>
      </c>
    </row>
    <row r="28" spans="1:4" x14ac:dyDescent="0.6">
      <c r="A28" s="86">
        <v>24</v>
      </c>
      <c r="B28" s="102" t="s">
        <v>121</v>
      </c>
      <c r="C28" s="61" t="s">
        <v>120</v>
      </c>
      <c r="D28" s="89" t="str">
        <f>IF(COUNTIF(เก็บข้อมูลHRD!$B$7:$B$2005,B28),"ได้รับการพัฒนาแล้ว",IF(B28="","ป้อนรายชื่อบุคลากรเพิ่ม(ถ้ามี)","ยังไม่ได้รับการพัฒนา"))</f>
        <v>ยังไม่ได้รับการพัฒนา</v>
      </c>
    </row>
    <row r="29" spans="1:4" x14ac:dyDescent="0.6">
      <c r="A29" s="86">
        <v>25</v>
      </c>
      <c r="B29" s="102" t="s">
        <v>122</v>
      </c>
      <c r="C29" s="103" t="s">
        <v>101</v>
      </c>
      <c r="D29" s="89" t="str">
        <f>IF(COUNTIF(เก็บข้อมูลHRD!$B$7:$B$2005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 x14ac:dyDescent="0.6">
      <c r="A30" s="86">
        <v>26</v>
      </c>
      <c r="B30" s="62" t="s">
        <v>100</v>
      </c>
      <c r="C30" s="103" t="s">
        <v>101</v>
      </c>
      <c r="D30" s="89" t="str">
        <f>IF(COUNTIF(เก็บข้อมูลHRD!$B$7:$B$2005,B30),"ได้รับการพัฒนาแล้ว",IF(B30="","ป้อนรายชื่อบุคลากรเพิ่ม(ถ้ามี)","ยังไม่ได้รับการพัฒนา"))</f>
        <v>ยังไม่ได้รับการพัฒนา</v>
      </c>
    </row>
    <row r="31" spans="1:4" x14ac:dyDescent="0.6">
      <c r="A31" s="86">
        <v>27</v>
      </c>
      <c r="B31" s="62" t="s">
        <v>123</v>
      </c>
      <c r="C31" s="61" t="s">
        <v>102</v>
      </c>
      <c r="D31" s="89" t="str">
        <f>IF(COUNTIF(เก็บข้อมูลHRD!$B$7:$B$2005,B31),"ได้รับการพัฒนาแล้ว",IF(B31="","ป้อนรายชื่อบุคลากรเพิ่ม(ถ้ามี)","ยังไม่ได้รับการพัฒนา"))</f>
        <v>ยังไม่ได้รับการพัฒนา</v>
      </c>
    </row>
    <row r="32" spans="1:4" x14ac:dyDescent="0.6">
      <c r="A32" s="86">
        <v>28</v>
      </c>
      <c r="B32" s="62" t="s">
        <v>87</v>
      </c>
      <c r="C32" s="61" t="s">
        <v>75</v>
      </c>
      <c r="D32" s="89" t="str">
        <f>IF(COUNTIF(เก็บข้อมูลHRD!$B$7:$B$2005,B32),"ได้รับการพัฒนาแล้ว",IF(B32="","ป้อนรายชื่อบุคลากรเพิ่ม(ถ้ามี)","ยังไม่ได้รับการพัฒนา"))</f>
        <v>ยังไม่ได้รับการพัฒนา</v>
      </c>
    </row>
    <row r="33" spans="1:4" x14ac:dyDescent="0.6">
      <c r="A33" s="86">
        <v>29</v>
      </c>
      <c r="B33" s="62" t="s">
        <v>88</v>
      </c>
      <c r="C33" s="61" t="s">
        <v>75</v>
      </c>
      <c r="D33" s="89" t="str">
        <f>IF(COUNTIF(เก็บข้อมูลHRD!$B$7:$B$2005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</row>
    <row r="34" spans="1:4" x14ac:dyDescent="0.6">
      <c r="A34" s="86">
        <v>30</v>
      </c>
      <c r="B34" s="87" t="s">
        <v>99</v>
      </c>
      <c r="C34" s="61" t="s">
        <v>75</v>
      </c>
      <c r="D34" s="89" t="str">
        <f>IF(COUNTIF(เก็บข้อมูลHRD!$B$7:$B$2005,B34),"ได้รับการพัฒนาแล้ว",IF(B34="","ป้อนรายชื่อบุคลากรเพิ่ม(ถ้ามี)","ยังไม่ได้รับการพัฒนา"))</f>
        <v>ยังไม่ได้รับการพัฒนา</v>
      </c>
    </row>
    <row r="35" spans="1:4" x14ac:dyDescent="0.6">
      <c r="A35" s="86">
        <v>31</v>
      </c>
      <c r="B35" s="62" t="s">
        <v>98</v>
      </c>
      <c r="C35" s="61" t="s">
        <v>75</v>
      </c>
      <c r="D35" s="89" t="str">
        <f>IF(COUNTIF(เก็บข้อมูลHRD!$B$7:$B$2005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 x14ac:dyDescent="0.6">
      <c r="A36" s="86">
        <v>32</v>
      </c>
      <c r="B36" s="62" t="s">
        <v>124</v>
      </c>
      <c r="C36" s="61" t="s">
        <v>75</v>
      </c>
      <c r="D36" s="89" t="str">
        <f>IF(COUNTIF(เก็บข้อมูลHRD!$B$7:$B$2005,B36),"ได้รับการพัฒนาแล้ว",IF(B36="","ป้อนรายชื่อบุคลากรเพิ่ม(ถ้ามี)","ยังไม่ได้รับการพัฒนา"))</f>
        <v>ยังไม่ได้รับการพัฒนา</v>
      </c>
    </row>
    <row r="37" spans="1:4" x14ac:dyDescent="0.6">
      <c r="A37" s="86">
        <v>33</v>
      </c>
      <c r="B37" s="62" t="s">
        <v>125</v>
      </c>
      <c r="C37" s="61" t="s">
        <v>120</v>
      </c>
      <c r="D37" s="89" t="str">
        <f>IF(COUNTIF(เก็บข้อมูลHRD!$B$7:$B$2005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4" x14ac:dyDescent="0.6">
      <c r="A38" s="86">
        <v>34</v>
      </c>
      <c r="B38" s="87" t="s">
        <v>126</v>
      </c>
      <c r="C38" s="88" t="s">
        <v>73</v>
      </c>
      <c r="D38" s="89" t="str">
        <f>IF(COUNTIF(เก็บข้อมูลHRD!$B$7:$B$2005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 x14ac:dyDescent="0.6">
      <c r="A39" s="86">
        <v>35</v>
      </c>
      <c r="B39" s="59" t="s">
        <v>127</v>
      </c>
      <c r="C39" s="88" t="s">
        <v>73</v>
      </c>
      <c r="D39" s="89" t="str">
        <f>IF(COUNTIF(เก็บข้อมูลHRD!$B$7:$B$2005,B39),"ได้รับการพัฒนาแล้ว",IF(B39="","ป้อนรายชื่อบุคลากรเพิ่ม(ถ้ามี)","ยังไม่ได้รับการพัฒนา"))</f>
        <v>ยังไม่ได้รับการพัฒนา</v>
      </c>
    </row>
    <row r="40" spans="1:4" x14ac:dyDescent="0.6">
      <c r="A40" s="86">
        <v>36</v>
      </c>
      <c r="B40" s="62" t="s">
        <v>128</v>
      </c>
      <c r="C40" s="60" t="s">
        <v>82</v>
      </c>
      <c r="D40" s="89" t="str">
        <f>IF(COUNTIF(เก็บข้อมูลHRD!$B$7:$B$2005,B40),"ได้รับการพัฒนาแล้ว",IF(B40="","ป้อนรายชื่อบุคลากรเพิ่ม(ถ้ามี)","ยังไม่ได้รับการพัฒนา"))</f>
        <v>ยังไม่ได้รับการพัฒนา</v>
      </c>
    </row>
    <row r="41" spans="1:4" x14ac:dyDescent="0.6">
      <c r="A41" s="86">
        <v>37</v>
      </c>
      <c r="B41" s="59" t="s">
        <v>129</v>
      </c>
      <c r="C41" s="60" t="s">
        <v>82</v>
      </c>
      <c r="D41" s="89" t="str">
        <f>IF(COUNTIF(เก็บข้อมูลHRD!$B$7:$B$2005,B41),"ได้รับการพัฒนาแล้ว",IF(B41="","ป้อนรายชื่อบุคลากรเพิ่ม(ถ้ามี)","ยังไม่ได้รับการพัฒนา"))</f>
        <v>ยังไม่ได้รับการพัฒนา</v>
      </c>
    </row>
    <row r="42" spans="1:4" x14ac:dyDescent="0.6">
      <c r="A42" s="86">
        <v>38</v>
      </c>
      <c r="B42" s="59" t="s">
        <v>130</v>
      </c>
      <c r="C42" s="60" t="s">
        <v>82</v>
      </c>
      <c r="D42" s="89" t="str">
        <f>IF(COUNTIF(เก็บข้อมูลHRD!$B$7:$B$2005,B42),"ได้รับการพัฒนาแล้ว",IF(B42="","ป้อนรายชื่อบุคลากรเพิ่ม(ถ้ามี)","ยังไม่ได้รับการพัฒนา"))</f>
        <v>ยังไม่ได้รับการพัฒนา</v>
      </c>
    </row>
    <row r="43" spans="1:4" x14ac:dyDescent="0.6">
      <c r="A43" s="86">
        <v>39</v>
      </c>
      <c r="B43" s="62" t="s">
        <v>131</v>
      </c>
      <c r="C43" s="60" t="s">
        <v>82</v>
      </c>
      <c r="D43" s="89" t="str">
        <f>IF(COUNTIF(เก็บข้อมูลHRD!$B$7:$B$2005,B43),"ได้รับการพัฒนาแล้ว",IF(B43="","ป้อนรายชื่อบุคลากรเพิ่ม(ถ้ามี)","ยังไม่ได้รับการพัฒนา"))</f>
        <v>ยังไม่ได้รับการพัฒนา</v>
      </c>
    </row>
    <row r="44" spans="1:4" x14ac:dyDescent="0.6">
      <c r="A44" s="86">
        <v>40</v>
      </c>
      <c r="B44" s="62" t="s">
        <v>132</v>
      </c>
      <c r="C44" s="60" t="s">
        <v>82</v>
      </c>
      <c r="D44" s="89" t="str">
        <f>IF(COUNTIF(เก็บข้อมูลHRD!$B$7:$B$2005,B44),"ได้รับการพัฒนาแล้ว",IF(B44="","ป้อนรายชื่อบุคลากรเพิ่ม(ถ้ามี)","ยังไม่ได้รับการพัฒนา"))</f>
        <v>ยังไม่ได้รับการพัฒนา</v>
      </c>
    </row>
    <row r="45" spans="1:4" x14ac:dyDescent="0.6">
      <c r="A45" s="86">
        <v>41</v>
      </c>
      <c r="B45" s="87" t="s">
        <v>133</v>
      </c>
      <c r="C45" s="60" t="s">
        <v>80</v>
      </c>
      <c r="D45" s="89" t="str">
        <f>IF(COUNTIF(เก็บข้อมูลHRD!$B$7:$B$2005,B45),"ได้รับการพัฒนาแล้ว",IF(B45="","ป้อนรายชื่อบุคลากรเพิ่ม(ถ้ามี)","ยังไม่ได้รับการพัฒนา"))</f>
        <v>ยังไม่ได้รับการพัฒนา</v>
      </c>
    </row>
    <row r="46" spans="1:4" x14ac:dyDescent="0.6">
      <c r="A46" s="86">
        <v>42</v>
      </c>
      <c r="B46" s="87" t="s">
        <v>134</v>
      </c>
      <c r="C46" s="60" t="s">
        <v>80</v>
      </c>
      <c r="D46" s="89" t="str">
        <f>IF(COUNTIF(เก็บข้อมูลHRD!$B$7:$B$2005,B46),"ได้รับการพัฒนาแล้ว",IF(B46="","ป้อนรายชื่อบุคลากรเพิ่ม(ถ้ามี)","ยังไม่ได้รับการพัฒนา"))</f>
        <v>ยังไม่ได้รับการพัฒนา</v>
      </c>
    </row>
    <row r="47" spans="1:4" x14ac:dyDescent="0.6">
      <c r="A47" s="86">
        <v>43</v>
      </c>
      <c r="B47" s="87" t="s">
        <v>135</v>
      </c>
      <c r="C47" s="60" t="s">
        <v>74</v>
      </c>
      <c r="D47" s="89" t="str">
        <f>IF(COUNTIF(เก็บข้อมูลHRD!$B$7:$B$2005,B47),"ได้รับการพัฒนาแล้ว",IF(B47="","ป้อนรายชื่อบุคลากรเพิ่ม(ถ้ามี)","ยังไม่ได้รับการพัฒนา"))</f>
        <v>ยังไม่ได้รับการพัฒนา</v>
      </c>
    </row>
    <row r="48" spans="1:4" x14ac:dyDescent="0.6">
      <c r="A48" s="86">
        <v>44</v>
      </c>
      <c r="B48" s="87" t="s">
        <v>136</v>
      </c>
      <c r="C48" s="60" t="s">
        <v>74</v>
      </c>
      <c r="D48" s="89" t="str">
        <f>IF(COUNTIF(เก็บข้อมูลHRD!$B$7:$B$2005,B48),"ได้รับการพัฒนาแล้ว",IF(B48="","ป้อนรายชื่อบุคลากรเพิ่ม(ถ้ามี)","ยังไม่ได้รับการพัฒนา"))</f>
        <v>ยังไม่ได้รับการพัฒนา</v>
      </c>
    </row>
    <row r="49" spans="1:4" x14ac:dyDescent="0.6">
      <c r="A49" s="86">
        <v>45</v>
      </c>
      <c r="B49" s="87" t="s">
        <v>153</v>
      </c>
      <c r="C49" s="60" t="s">
        <v>74</v>
      </c>
      <c r="D49" s="89" t="str">
        <f>IF(COUNTIF(เก็บข้อมูลHRD!$B$7:$B$2005,B49),"ได้รับการพัฒนาแล้ว",IF(B49="","ป้อนรายชื่อบุคลากรเพิ่ม(ถ้ามี)","ยังไม่ได้รับการพัฒนา"))</f>
        <v>ยังไม่ได้รับการพัฒนา</v>
      </c>
    </row>
    <row r="50" spans="1:4" x14ac:dyDescent="0.6">
      <c r="A50" s="86">
        <v>46</v>
      </c>
      <c r="B50" s="62" t="s">
        <v>137</v>
      </c>
      <c r="C50" s="60" t="s">
        <v>120</v>
      </c>
      <c r="D50" s="89" t="str">
        <f>IF(COUNTIF(เก็บข้อมูลHRD!$B$7:$B$2005,B50),"ได้รับการพัฒนาแล้ว",IF(B50="","ป้อนรายชื่อบุคลากรเพิ่ม(ถ้ามี)","ยังไม่ได้รับการพัฒนา"))</f>
        <v>ยังไม่ได้รับการพัฒนา</v>
      </c>
    </row>
    <row r="51" spans="1:4" x14ac:dyDescent="0.6">
      <c r="A51" s="86">
        <v>47</v>
      </c>
      <c r="B51" s="87" t="s">
        <v>138</v>
      </c>
      <c r="C51" s="60" t="s">
        <v>91</v>
      </c>
      <c r="D51" s="89" t="str">
        <f>IF(COUNTIF(เก็บข้อมูลHRD!$B$7:$B$2005,B51),"ได้รับการพัฒนาแล้ว",IF(B51="","ป้อนรายชื่อบุคลากรเพิ่ม(ถ้ามี)","ยังไม่ได้รับการพัฒนา"))</f>
        <v>ยังไม่ได้รับการพัฒนา</v>
      </c>
    </row>
    <row r="52" spans="1:4" x14ac:dyDescent="0.6">
      <c r="A52" s="86">
        <v>48</v>
      </c>
      <c r="B52" s="62" t="s">
        <v>72</v>
      </c>
      <c r="C52" s="61" t="s">
        <v>73</v>
      </c>
      <c r="D52" s="89" t="str">
        <f>IF(COUNTIF(เก็บข้อมูลHRD!$B$7:$B$2005,B52),"ได้รับการพัฒนาแล้ว",IF(B52="","ป้อนรายชื่อบุคลากรเพิ่ม(ถ้ามี)","ยังไม่ได้รับการพัฒนา"))</f>
        <v>ยังไม่ได้รับการพัฒนา</v>
      </c>
    </row>
    <row r="53" spans="1:4" x14ac:dyDescent="0.6">
      <c r="A53" s="86">
        <v>49</v>
      </c>
      <c r="B53" s="59" t="s">
        <v>83</v>
      </c>
      <c r="C53" s="61" t="s">
        <v>78</v>
      </c>
      <c r="D53" s="89" t="str">
        <f>IF(COUNTIF(เก็บข้อมูลHRD!$B$7:$B$2005,B53),"ได้รับการพัฒนาแล้ว",IF(B53="","ป้อนรายชื่อบุคลากรเพิ่ม(ถ้ามี)","ยังไม่ได้รับการพัฒนา"))</f>
        <v>ยังไม่ได้รับการพัฒนา</v>
      </c>
    </row>
    <row r="54" spans="1:4" x14ac:dyDescent="0.6">
      <c r="A54" s="86">
        <v>50</v>
      </c>
      <c r="B54" s="62" t="s">
        <v>81</v>
      </c>
      <c r="C54" s="61" t="s">
        <v>82</v>
      </c>
      <c r="D54" s="89" t="str">
        <f>IF(COUNTIF(เก็บข้อมูลHRD!$B$7:$B$2005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</row>
    <row r="55" spans="1:4" x14ac:dyDescent="0.6">
      <c r="A55" s="86">
        <v>51</v>
      </c>
      <c r="B55" s="62" t="s">
        <v>139</v>
      </c>
      <c r="C55" s="61" t="s">
        <v>82</v>
      </c>
      <c r="D55" s="89" t="str">
        <f>IF(COUNTIF(เก็บข้อมูลHRD!$B$7:$B$2005,B55),"ได้รับการพัฒนาแล้ว",IF(B55="","ป้อนรายชื่อบุคลากรเพิ่ม(ถ้ามี)","ยังไม่ได้รับการพัฒนา"))</f>
        <v>ยังไม่ได้รับการพัฒนา</v>
      </c>
    </row>
    <row r="56" spans="1:4" x14ac:dyDescent="0.6">
      <c r="A56" s="86">
        <v>52</v>
      </c>
      <c r="B56" s="59" t="s">
        <v>140</v>
      </c>
      <c r="C56" s="88" t="s">
        <v>120</v>
      </c>
      <c r="D56" s="89" t="str">
        <f>IF(COUNTIF(เก็บข้อมูลHRD!$B$7:$B$2005,B56),"ได้รับการพัฒนาแล้ว",IF(B56="","ป้อนรายชื่อบุคลากรเพิ่ม(ถ้ามี)","ยังไม่ได้รับการพัฒนา"))</f>
        <v>ยังไม่ได้รับการพัฒนา</v>
      </c>
    </row>
    <row r="57" spans="1:4" x14ac:dyDescent="0.6">
      <c r="A57" s="86">
        <v>53</v>
      </c>
      <c r="B57" s="62" t="s">
        <v>141</v>
      </c>
      <c r="C57" s="61" t="s">
        <v>91</v>
      </c>
      <c r="D57" s="89" t="str">
        <f>IF(COUNTIF(เก็บข้อมูลHRD!$B$7:$B$2005,B57),"ได้รับการพัฒนาแล้ว",IF(B57="","ป้อนรายชื่อบุคลากรเพิ่ม(ถ้ามี)","ยังไม่ได้รับการพัฒนา"))</f>
        <v>ยังไม่ได้รับการพัฒนา</v>
      </c>
    </row>
    <row r="58" spans="1:4" x14ac:dyDescent="0.6">
      <c r="A58" s="86">
        <v>54</v>
      </c>
      <c r="B58" s="87" t="s">
        <v>142</v>
      </c>
      <c r="C58" s="61" t="s">
        <v>73</v>
      </c>
      <c r="D58" s="89" t="str">
        <f>IF(COUNTIF(เก็บข้อมูลHRD!$B$7:$B$2005,B58),"ได้รับการพัฒนาแล้ว",IF(B58="","ป้อนรายชื่อบุคลากรเพิ่ม(ถ้ามี)","ยังไม่ได้รับการพัฒนา"))</f>
        <v>ยังไม่ได้รับการพัฒนา</v>
      </c>
    </row>
    <row r="59" spans="1:4" x14ac:dyDescent="0.6">
      <c r="A59" s="86">
        <v>55</v>
      </c>
      <c r="B59" s="104" t="s">
        <v>143</v>
      </c>
      <c r="C59" s="61" t="s">
        <v>82</v>
      </c>
      <c r="D59" s="89" t="str">
        <f>IF(COUNTIF(เก็บข้อมูลHRD!$B$7:$B$2005,B59),"ได้รับการพัฒนาแล้ว",IF(B59="","ป้อนรายชื่อบุคลากรเพิ่ม(ถ้ามี)","ยังไม่ได้รับการพัฒนา"))</f>
        <v>ยังไม่ได้รับการพัฒนา</v>
      </c>
    </row>
    <row r="60" spans="1:4" x14ac:dyDescent="0.6">
      <c r="A60" s="86">
        <v>56</v>
      </c>
      <c r="B60" s="105" t="s">
        <v>144</v>
      </c>
      <c r="C60" s="61" t="s">
        <v>80</v>
      </c>
      <c r="D60" s="89" t="str">
        <f>IF(COUNTIF(เก็บข้อมูลHRD!$B$7:$B$2005,B60),"ได้รับการพัฒนาแล้ว",IF(B60="","ป้อนรายชื่อบุคลากรเพิ่ม(ถ้ามี)","ยังไม่ได้รับการพัฒนา"))</f>
        <v>ยังไม่ได้รับการพัฒนา</v>
      </c>
    </row>
    <row r="61" spans="1:4" x14ac:dyDescent="0.6">
      <c r="A61" s="86">
        <v>57</v>
      </c>
      <c r="B61" s="104" t="s">
        <v>145</v>
      </c>
      <c r="C61" s="61" t="s">
        <v>86</v>
      </c>
      <c r="D61" s="89" t="str">
        <f>IF(COUNTIF(เก็บข้อมูลHRD!$B$7:$B$2005,B61),"ได้รับการพัฒนาแล้ว",IF(B61="","ป้อนรายชื่อบุคลากรเพิ่ม(ถ้ามี)","ยังไม่ได้รับการพัฒนา"))</f>
        <v>ยังไม่ได้รับการพัฒนา</v>
      </c>
    </row>
    <row r="62" spans="1:4" x14ac:dyDescent="0.6">
      <c r="A62" s="86">
        <v>58</v>
      </c>
      <c r="B62" s="87" t="s">
        <v>146</v>
      </c>
      <c r="C62" s="61" t="s">
        <v>86</v>
      </c>
      <c r="D62" s="89" t="str">
        <f>IF(COUNTIF(เก็บข้อมูลHRD!$B$7:$B$2005,B62),"ได้รับการพัฒนาแล้ว",IF(B62="","ป้อนรายชื่อบุคลากรเพิ่ม(ถ้ามี)","ยังไม่ได้รับการพัฒนา"))</f>
        <v>ยังไม่ได้รับการพัฒนา</v>
      </c>
    </row>
    <row r="63" spans="1:4" x14ac:dyDescent="0.6">
      <c r="A63" s="86">
        <v>59</v>
      </c>
      <c r="B63" s="87" t="s">
        <v>147</v>
      </c>
      <c r="C63" s="61" t="s">
        <v>86</v>
      </c>
      <c r="D63" s="89" t="str">
        <f>IF(COUNTIF(เก็บข้อมูลHRD!$B$7:$B$2005,B63),"ได้รับการพัฒนาแล้ว",IF(B63="","ป้อนรายชื่อบุคลากรเพิ่ม(ถ้ามี)","ยังไม่ได้รับการพัฒนา"))</f>
        <v>ยังไม่ได้รับการพัฒนา</v>
      </c>
    </row>
    <row r="64" spans="1:4" x14ac:dyDescent="0.6">
      <c r="A64" s="86">
        <v>60</v>
      </c>
      <c r="B64" s="62" t="s">
        <v>148</v>
      </c>
      <c r="C64" s="61" t="s">
        <v>73</v>
      </c>
      <c r="D64" s="89" t="str">
        <f>IF(COUNTIF(เก็บข้อมูลHRD!$B$7:$B$2005,B64),"ได้รับการพัฒนาแล้ว",IF(B64="","ป้อนรายชื่อบุคลากรเพิ่ม(ถ้ามี)","ยังไม่ได้รับการพัฒนา"))</f>
        <v>ยังไม่ได้รับการพัฒนา</v>
      </c>
    </row>
    <row r="65" spans="1:4" x14ac:dyDescent="0.6">
      <c r="A65" s="86">
        <v>61</v>
      </c>
      <c r="B65" s="62" t="s">
        <v>156</v>
      </c>
      <c r="C65" s="60" t="s">
        <v>74</v>
      </c>
      <c r="D65" s="89" t="str">
        <f>IF(COUNTIF(เก็บข้อมูลHRD!$B$7:$B$2005,B65),"ได้รับการพัฒนาแล้ว",IF(B65="","ป้อนรายชื่อบุคลากรเพิ่ม(ถ้ามี)","ยังไม่ได้รับการพัฒนา"))</f>
        <v>ยังไม่ได้รับการพัฒนา</v>
      </c>
    </row>
    <row r="66" spans="1:4" x14ac:dyDescent="0.6">
      <c r="A66" s="86">
        <v>62</v>
      </c>
      <c r="B66" s="100" t="s">
        <v>157</v>
      </c>
      <c r="C66" s="88" t="s">
        <v>120</v>
      </c>
      <c r="D66" s="89" t="str">
        <f>IF(COUNTIF(เก็บข้อมูลHRD!$B$7:$B$2005,B66),"ได้รับการพัฒนาแล้ว",IF(B66="","ป้อนรายชื่อบุคลากรเพิ่ม(ถ้ามี)","ยังไม่ได้รับการพัฒนา"))</f>
        <v>ยังไม่ได้รับการพัฒนา</v>
      </c>
    </row>
    <row r="67" spans="1:4" x14ac:dyDescent="0.6">
      <c r="A67" s="86">
        <v>63</v>
      </c>
      <c r="B67" s="87" t="s">
        <v>158</v>
      </c>
      <c r="C67" s="61" t="s">
        <v>155</v>
      </c>
      <c r="D67" s="89" t="str">
        <f>IF(COUNTIF(เก็บข้อมูลHRD!$B$7:$B$2005,B67),"ได้รับการพัฒนาแล้ว",IF(B67="","ป้อนรายชื่อบุคลากรเพิ่ม(ถ้ามี)","ยังไม่ได้รับการพัฒนา"))</f>
        <v>ยังไม่ได้รับการพัฒนา</v>
      </c>
    </row>
    <row r="68" spans="1:4" x14ac:dyDescent="0.6">
      <c r="A68" s="86">
        <v>64</v>
      </c>
      <c r="B68" s="87" t="s">
        <v>150</v>
      </c>
      <c r="C68" s="106" t="s">
        <v>73</v>
      </c>
      <c r="D68" s="89" t="str">
        <f>IF(COUNTIF(เก็บข้อมูลHRD!$B$7:$B$2005,B68),"ได้รับการพัฒนาแล้ว",IF(B68="","ป้อนรายชื่อบุคลากรเพิ่ม(ถ้ามี)","ยังไม่ได้รับการพัฒนา"))</f>
        <v>ยังไม่ได้รับการพัฒนา</v>
      </c>
    </row>
    <row r="69" spans="1:4" x14ac:dyDescent="0.6">
      <c r="A69" s="86">
        <v>65</v>
      </c>
      <c r="B69" s="87" t="s">
        <v>151</v>
      </c>
      <c r="C69" s="106" t="s">
        <v>74</v>
      </c>
      <c r="D69" s="89" t="str">
        <f>IF(COUNTIF(เก็บข้อมูลHRD!$B$7:$B$2005,B69),"ได้รับการพัฒนาแล้ว",IF(B69="","ป้อนรายชื่อบุคลากรเพิ่ม(ถ้ามี)","ยังไม่ได้รับการพัฒนา"))</f>
        <v>ยังไม่ได้รับการพัฒนา</v>
      </c>
    </row>
    <row r="70" spans="1:4" x14ac:dyDescent="0.6">
      <c r="A70" s="86">
        <v>66</v>
      </c>
      <c r="B70" s="59" t="s">
        <v>154</v>
      </c>
      <c r="C70" s="106" t="s">
        <v>74</v>
      </c>
      <c r="D70" s="89" t="str">
        <f>IF(COUNTIF(เก็บข้อมูลHRD!$B$7:$B$2005,B70),"ได้รับการพัฒนาแล้ว",IF(B70="","ป้อนรายชื่อบุคลากรเพิ่ม(ถ้ามี)","ยังไม่ได้รับการพัฒนา"))</f>
        <v>ยังไม่ได้รับการพัฒนา</v>
      </c>
    </row>
    <row r="71" spans="1:4" x14ac:dyDescent="0.6">
      <c r="A71" s="86">
        <v>67</v>
      </c>
      <c r="B71" s="87"/>
      <c r="C71" s="88"/>
      <c r="D71" s="89" t="str">
        <f>IF(COUNTIF(เก็บข้อมูลHRD!$B$7:$B$2005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86">
        <v>68</v>
      </c>
      <c r="B72" s="87"/>
      <c r="C72" s="88"/>
      <c r="D72" s="89" t="str">
        <f>IF(COUNTIF(เก็บข้อมูลHRD!$B$7:$B$2005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86">
        <v>69</v>
      </c>
      <c r="B73" s="87"/>
      <c r="C73" s="88"/>
      <c r="D73" s="89" t="str">
        <f>IF(COUNTIF(เก็บข้อมูลHRD!$B$7:$B$2005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86">
        <v>70</v>
      </c>
      <c r="B74" s="87"/>
      <c r="C74" s="88"/>
      <c r="D74" s="89" t="str">
        <f>IF(COUNTIF(เก็บข้อมูลHRD!$B$7:$B$2005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86">
        <v>71</v>
      </c>
      <c r="B75" s="87"/>
      <c r="C75" s="88"/>
      <c r="D75" s="89" t="str">
        <f>IF(COUNTIF(เก็บข้อมูลHRD!$B$7:$B$2005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86">
        <v>72</v>
      </c>
      <c r="B76" s="87"/>
      <c r="C76" s="88"/>
      <c r="D76" s="89" t="str">
        <f>IF(COUNTIF(เก็บข้อมูลHRD!$B$7:$B$2005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86">
        <v>73</v>
      </c>
      <c r="B77" s="87"/>
      <c r="C77" s="88"/>
      <c r="D77" s="89" t="str">
        <f>IF(COUNTIF(เก็บข้อมูลHRD!$B$7:$B$2005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86">
        <v>74</v>
      </c>
      <c r="B78" s="87"/>
      <c r="C78" s="88"/>
      <c r="D78" s="89" t="str">
        <f>IF(COUNTIF(เก็บข้อมูลHRD!$B$7:$B$2005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86">
        <v>75</v>
      </c>
      <c r="B79" s="87"/>
      <c r="C79" s="88"/>
      <c r="D79" s="89" t="str">
        <f>IF(COUNTIF(เก็บข้อมูลHRD!$B$7:$B$2005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86">
        <v>76</v>
      </c>
      <c r="B80" s="87"/>
      <c r="C80" s="88"/>
      <c r="D80" s="89" t="str">
        <f>IF(COUNTIF(เก็บข้อมูลHRD!$B$7:$B$2005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86">
        <v>77</v>
      </c>
      <c r="B81" s="87"/>
      <c r="C81" s="88"/>
      <c r="D81" s="89" t="str">
        <f>IF(COUNTIF(เก็บข้อมูลHRD!$B$7:$B$2005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86">
        <v>78</v>
      </c>
      <c r="B82" s="87"/>
      <c r="C82" s="88"/>
      <c r="D82" s="89" t="str">
        <f>IF(COUNTIF(เก็บข้อมูลHRD!$B$7:$B$2005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86">
        <v>79</v>
      </c>
      <c r="B83" s="87"/>
      <c r="C83" s="88"/>
      <c r="D83" s="89" t="str">
        <f>IF(COUNTIF(เก็บข้อมูลHRD!$B$7:$B$2005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86">
        <v>80</v>
      </c>
      <c r="B84" s="87"/>
      <c r="C84" s="88"/>
      <c r="D84" s="89" t="str">
        <f>IF(COUNTIF(เก็บข้อมูลHRD!$B$7:$B$2005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86">
        <v>81</v>
      </c>
      <c r="B85" s="87"/>
      <c r="C85" s="88"/>
      <c r="D85" s="89" t="str">
        <f>IF(COUNTIF(เก็บข้อมูลHRD!$B$7:$B$2005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86">
        <v>82</v>
      </c>
      <c r="B86" s="87"/>
      <c r="C86" s="88"/>
      <c r="D86" s="89" t="str">
        <f>IF(COUNTIF(เก็บข้อมูลHRD!$B$7:$B$2005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86">
        <v>83</v>
      </c>
      <c r="B87" s="87"/>
      <c r="C87" s="88"/>
      <c r="D87" s="89" t="str">
        <f>IF(COUNTIF(เก็บข้อมูลHRD!$B$7:$B$2005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86">
        <v>84</v>
      </c>
      <c r="B88" s="87"/>
      <c r="C88" s="88"/>
      <c r="D88" s="89" t="str">
        <f>IF(COUNTIF(เก็บข้อมูลHRD!$B$7:$B$2005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86">
        <v>85</v>
      </c>
      <c r="B89" s="87"/>
      <c r="C89" s="88"/>
      <c r="D89" s="89" t="str">
        <f>IF(COUNTIF(เก็บข้อมูลHRD!$B$7:$B$2005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86">
        <v>86</v>
      </c>
      <c r="B90" s="87"/>
      <c r="C90" s="88"/>
      <c r="D90" s="89" t="str">
        <f>IF(COUNTIF(เก็บข้อมูลHRD!$B$7:$B$2005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86">
        <v>87</v>
      </c>
      <c r="B91" s="87"/>
      <c r="C91" s="88"/>
      <c r="D91" s="89" t="str">
        <f>IF(COUNTIF(เก็บข้อมูลHRD!$B$7:$B$2005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86">
        <v>88</v>
      </c>
      <c r="B92" s="87"/>
      <c r="C92" s="88"/>
      <c r="D92" s="89" t="str">
        <f>IF(COUNTIF(เก็บข้อมูลHRD!$B$7:$B$2005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86">
        <v>89</v>
      </c>
      <c r="B93" s="87"/>
      <c r="C93" s="88"/>
      <c r="D93" s="89" t="str">
        <f>IF(COUNTIF(เก็บข้อมูลHRD!$B$7:$B$2005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86">
        <v>90</v>
      </c>
      <c r="B94" s="87"/>
      <c r="C94" s="88"/>
      <c r="D94" s="89" t="str">
        <f>IF(COUNTIF(เก็บข้อมูลHRD!$B$7:$B$2005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86">
        <v>91</v>
      </c>
      <c r="B95" s="87"/>
      <c r="C95" s="88"/>
      <c r="D95" s="89" t="str">
        <f>IF(COUNTIF(เก็บข้อมูลHRD!$B$7:$B$2005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86">
        <v>92</v>
      </c>
      <c r="B96" s="87"/>
      <c r="C96" s="88"/>
      <c r="D96" s="89" t="str">
        <f>IF(COUNTIF(เก็บข้อมูลHRD!$B$7:$B$2005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86">
        <v>93</v>
      </c>
      <c r="B97" s="87"/>
      <c r="C97" s="88"/>
      <c r="D97" s="89" t="str">
        <f>IF(COUNTIF(เก็บข้อมูลHRD!$B$7:$B$2005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86">
        <v>94</v>
      </c>
      <c r="B98" s="87"/>
      <c r="C98" s="88"/>
      <c r="D98" s="89" t="str">
        <f>IF(COUNTIF(เก็บข้อมูลHRD!$B$7:$B$2005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86">
        <v>95</v>
      </c>
      <c r="B99" s="87"/>
      <c r="C99" s="88"/>
      <c r="D99" s="89" t="str">
        <f>IF(COUNTIF(เก็บข้อมูลHRD!$B$7:$B$2005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86">
        <v>96</v>
      </c>
      <c r="B100" s="87"/>
      <c r="C100" s="88"/>
      <c r="D100" s="89" t="str">
        <f>IF(COUNTIF(เก็บข้อมูลHRD!$B$7:$B$2005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86">
        <v>97</v>
      </c>
      <c r="B101" s="87"/>
      <c r="C101" s="88"/>
      <c r="D101" s="89" t="str">
        <f>IF(COUNTIF(เก็บข้อมูลHRD!$B$7:$B$2005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86">
        <v>98</v>
      </c>
      <c r="B102" s="87"/>
      <c r="C102" s="88"/>
      <c r="D102" s="89" t="str">
        <f>IF(COUNTIF(เก็บข้อมูลHRD!$B$7:$B$2005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86">
        <v>99</v>
      </c>
      <c r="B103" s="87"/>
      <c r="C103" s="88"/>
      <c r="D103" s="89" t="str">
        <f>IF(COUNTIF(เก็บข้อมูลHRD!$B$7:$B$2005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86">
        <v>100</v>
      </c>
      <c r="B104" s="87"/>
      <c r="C104" s="88"/>
      <c r="D104" s="89" t="str">
        <f>IF(COUNTIF(เก็บข้อมูลHRD!$B$7:$B$2005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86">
        <v>101</v>
      </c>
      <c r="B105" s="87"/>
      <c r="C105" s="88"/>
      <c r="D105" s="89" t="str">
        <f>IF(COUNTIF(เก็บข้อมูลHRD!$B$7:$B$2005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86">
        <v>102</v>
      </c>
      <c r="B106" s="87"/>
      <c r="C106" s="88"/>
      <c r="D106" s="89" t="str">
        <f>IF(COUNTIF(เก็บข้อมูลHRD!$B$7:$B$2005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86">
        <v>103</v>
      </c>
      <c r="B107" s="87"/>
      <c r="C107" s="88"/>
      <c r="D107" s="89" t="str">
        <f>IF(COUNTIF(เก็บข้อมูลHRD!$B$7:$B$2005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86">
        <v>104</v>
      </c>
      <c r="B108" s="87"/>
      <c r="C108" s="88"/>
      <c r="D108" s="89" t="str">
        <f>IF(COUNTIF(เก็บข้อมูลHRD!$B$7:$B$2005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86">
        <v>105</v>
      </c>
      <c r="B109" s="87"/>
      <c r="C109" s="88"/>
      <c r="D109" s="89" t="str">
        <f>IF(COUNTIF(เก็บข้อมูลHRD!$B$7:$B$2005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86">
        <v>106</v>
      </c>
      <c r="B110" s="87"/>
      <c r="C110" s="88"/>
      <c r="D110" s="89" t="str">
        <f>IF(COUNTIF(เก็บข้อมูลHRD!$B$7:$B$2005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86">
        <v>107</v>
      </c>
      <c r="B111" s="87"/>
      <c r="C111" s="88"/>
      <c r="D111" s="89" t="str">
        <f>IF(COUNTIF(เก็บข้อมูลHRD!$B$7:$B$2005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86">
        <v>108</v>
      </c>
      <c r="B112" s="87"/>
      <c r="C112" s="88"/>
      <c r="D112" s="89" t="str">
        <f>IF(COUNTIF(เก็บข้อมูลHRD!$B$7:$B$2005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86">
        <v>109</v>
      </c>
      <c r="B113" s="87"/>
      <c r="C113" s="88"/>
      <c r="D113" s="89" t="str">
        <f>IF(COUNTIF(เก็บข้อมูลHRD!$B$7:$B$2005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86">
        <v>110</v>
      </c>
      <c r="B114" s="87"/>
      <c r="C114" s="88"/>
      <c r="D114" s="89" t="str">
        <f>IF(COUNTIF(เก็บข้อมูลHRD!$B$7:$B$2005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86">
        <v>111</v>
      </c>
      <c r="B115" s="87"/>
      <c r="C115" s="88"/>
      <c r="D115" s="89" t="str">
        <f>IF(COUNTIF(เก็บข้อมูลHRD!$B$7:$B$2005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86">
        <v>112</v>
      </c>
      <c r="B116" s="87"/>
      <c r="C116" s="88"/>
      <c r="D116" s="89" t="str">
        <f>IF(COUNTIF(เก็บข้อมูลHRD!$B$7:$B$2005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86">
        <v>113</v>
      </c>
      <c r="B117" s="87"/>
      <c r="C117" s="88"/>
      <c r="D117" s="89" t="str">
        <f>IF(COUNTIF(เก็บข้อมูลHRD!$B$7:$B$2005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86">
        <v>114</v>
      </c>
      <c r="B118" s="87"/>
      <c r="C118" s="88"/>
      <c r="D118" s="89" t="str">
        <f>IF(COUNTIF(เก็บข้อมูลHRD!$B$7:$B$2005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86">
        <v>115</v>
      </c>
      <c r="B119" s="87"/>
      <c r="C119" s="88"/>
      <c r="D119" s="89" t="str">
        <f>IF(COUNTIF(เก็บข้อมูลHRD!$B$7:$B$2005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86">
        <v>116</v>
      </c>
      <c r="B120" s="87"/>
      <c r="C120" s="88"/>
      <c r="D120" s="89" t="str">
        <f>IF(COUNTIF(เก็บข้อมูลHRD!$B$7:$B$2005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86">
        <v>117</v>
      </c>
      <c r="B121" s="87"/>
      <c r="C121" s="88"/>
      <c r="D121" s="89" t="str">
        <f>IF(COUNTIF(เก็บข้อมูลHRD!$B$7:$B$2005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86">
        <v>118</v>
      </c>
      <c r="B122" s="87"/>
      <c r="C122" s="88"/>
      <c r="D122" s="89" t="str">
        <f>IF(COUNTIF(เก็บข้อมูลHRD!$B$7:$B$2005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86">
        <v>119</v>
      </c>
      <c r="B123" s="87"/>
      <c r="C123" s="88"/>
      <c r="D123" s="89" t="str">
        <f>IF(COUNTIF(เก็บข้อมูลHRD!$B$7:$B$2005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86">
        <v>120</v>
      </c>
      <c r="B124" s="87"/>
      <c r="C124" s="88"/>
      <c r="D124" s="89" t="str">
        <f>IF(COUNTIF(เก็บข้อมูลHRD!$B$7:$B$2005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86">
        <v>121</v>
      </c>
      <c r="B125" s="87"/>
      <c r="C125" s="88"/>
      <c r="D125" s="89" t="str">
        <f>IF(COUNTIF(เก็บข้อมูลHRD!$B$7:$B$2005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86">
        <v>122</v>
      </c>
      <c r="B126" s="87"/>
      <c r="C126" s="88"/>
      <c r="D126" s="89" t="str">
        <f>IF(COUNTIF(เก็บข้อมูลHRD!$B$7:$B$2005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86">
        <v>123</v>
      </c>
      <c r="B127" s="87"/>
      <c r="C127" s="88"/>
      <c r="D127" s="89" t="str">
        <f>IF(COUNTIF(เก็บข้อมูลHRD!$B$7:$B$2005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86">
        <v>124</v>
      </c>
      <c r="B128" s="87"/>
      <c r="C128" s="88"/>
      <c r="D128" s="89" t="str">
        <f>IF(COUNTIF(เก็บข้อมูลHRD!$B$7:$B$2005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86">
        <v>125</v>
      </c>
      <c r="B129" s="87"/>
      <c r="C129" s="88"/>
      <c r="D129" s="89" t="str">
        <f>IF(COUNTIF(เก็บข้อมูลHRD!$B$7:$B$2005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86">
        <v>126</v>
      </c>
      <c r="B130" s="87"/>
      <c r="C130" s="88"/>
      <c r="D130" s="89" t="str">
        <f>IF(COUNTIF(เก็บข้อมูลHRD!$B$7:$B$2005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86">
        <v>127</v>
      </c>
      <c r="B131" s="87"/>
      <c r="C131" s="88"/>
      <c r="D131" s="89" t="str">
        <f>IF(COUNTIF(เก็บข้อมูลHRD!$B$7:$B$2005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86">
        <v>128</v>
      </c>
      <c r="B132" s="87"/>
      <c r="C132" s="88"/>
      <c r="D132" s="89" t="str">
        <f>IF(COUNTIF(เก็บข้อมูลHRD!$B$7:$B$2005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86">
        <v>129</v>
      </c>
      <c r="B133" s="87"/>
      <c r="C133" s="88"/>
      <c r="D133" s="89" t="str">
        <f>IF(COUNTIF(เก็บข้อมูลHRD!$B$7:$B$2005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86">
        <v>130</v>
      </c>
      <c r="B134" s="87"/>
      <c r="C134" s="88"/>
      <c r="D134" s="89" t="str">
        <f>IF(COUNTIF(เก็บข้อมูลHRD!$B$7:$B$2005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86">
        <v>131</v>
      </c>
      <c r="B135" s="87"/>
      <c r="C135" s="88"/>
      <c r="D135" s="89" t="str">
        <f>IF(COUNTIF(เก็บข้อมูลHRD!$B$7:$B$2005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86">
        <v>132</v>
      </c>
      <c r="B136" s="87"/>
      <c r="C136" s="88"/>
      <c r="D136" s="89" t="str">
        <f>IF(COUNTIF(เก็บข้อมูลHRD!$B$7:$B$2005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86">
        <v>133</v>
      </c>
      <c r="B137" s="87"/>
      <c r="C137" s="88"/>
      <c r="D137" s="89" t="str">
        <f>IF(COUNTIF(เก็บข้อมูลHRD!$B$7:$B$2005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86">
        <v>134</v>
      </c>
      <c r="B138" s="87"/>
      <c r="C138" s="88"/>
      <c r="D138" s="89" t="str">
        <f>IF(COUNTIF(เก็บข้อมูลHRD!$B$7:$B$2005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86">
        <v>135</v>
      </c>
      <c r="B139" s="87"/>
      <c r="C139" s="88"/>
      <c r="D139" s="89" t="str">
        <f>IF(COUNTIF(เก็บข้อมูลHRD!$B$7:$B$2005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86">
        <v>136</v>
      </c>
      <c r="B140" s="87"/>
      <c r="C140" s="88"/>
      <c r="D140" s="89" t="str">
        <f>IF(COUNTIF(เก็บข้อมูลHRD!$B$7:$B$2005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86">
        <v>137</v>
      </c>
      <c r="B141" s="87"/>
      <c r="C141" s="88"/>
      <c r="D141" s="89" t="str">
        <f>IF(COUNTIF(เก็บข้อมูลHRD!$B$7:$B$2005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86">
        <v>138</v>
      </c>
      <c r="B142" s="87"/>
      <c r="C142" s="88"/>
      <c r="D142" s="89" t="str">
        <f>IF(COUNTIF(เก็บข้อมูลHRD!$B$7:$B$2005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86">
        <v>139</v>
      </c>
      <c r="B143" s="87"/>
      <c r="C143" s="88"/>
      <c r="D143" s="89" t="str">
        <f>IF(COUNTIF(เก็บข้อมูลHRD!$B$7:$B$2005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86">
        <v>140</v>
      </c>
      <c r="B144" s="87"/>
      <c r="C144" s="88"/>
      <c r="D144" s="89" t="str">
        <f>IF(COUNTIF(เก็บข้อมูลHRD!$B$7:$B$2005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86">
        <v>141</v>
      </c>
      <c r="B145" s="87"/>
      <c r="C145" s="88"/>
      <c r="D145" s="89" t="str">
        <f>IF(COUNTIF(เก็บข้อมูลHRD!$B$7:$B$2005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86">
        <v>142</v>
      </c>
      <c r="B146" s="87"/>
      <c r="C146" s="88"/>
      <c r="D146" s="89" t="str">
        <f>IF(COUNTIF(เก็บข้อมูลHRD!$B$7:$B$2005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86">
        <v>143</v>
      </c>
      <c r="B147" s="87"/>
      <c r="C147" s="88"/>
      <c r="D147" s="89" t="str">
        <f>IF(COUNTIF(เก็บข้อมูลHRD!$B$7:$B$2005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86">
        <v>144</v>
      </c>
      <c r="B148" s="87"/>
      <c r="C148" s="88"/>
      <c r="D148" s="89" t="str">
        <f>IF(COUNTIF(เก็บข้อมูลHRD!$B$7:$B$2005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86">
        <v>145</v>
      </c>
      <c r="B149" s="87"/>
      <c r="C149" s="88"/>
      <c r="D149" s="89" t="str">
        <f>IF(COUNTIF(เก็บข้อมูลHRD!$B$7:$B$2005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86">
        <v>146</v>
      </c>
      <c r="B150" s="87"/>
      <c r="C150" s="88"/>
      <c r="D150" s="89" t="str">
        <f>IF(COUNTIF(เก็บข้อมูลHRD!$B$7:$B$2005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86">
        <v>147</v>
      </c>
      <c r="B151" s="87"/>
      <c r="C151" s="88"/>
      <c r="D151" s="89" t="str">
        <f>IF(COUNTIF(เก็บข้อมูลHRD!$B$7:$B$2005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86">
        <v>148</v>
      </c>
      <c r="B152" s="87"/>
      <c r="C152" s="88"/>
      <c r="D152" s="89" t="str">
        <f>IF(COUNTIF(เก็บข้อมูลHRD!$B$7:$B$2005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86">
        <v>149</v>
      </c>
      <c r="B153" s="87"/>
      <c r="C153" s="88"/>
      <c r="D153" s="89" t="str">
        <f>IF(COUNTIF(เก็บข้อมูลHRD!$B$7:$B$2005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86">
        <v>150</v>
      </c>
      <c r="B154" s="87"/>
      <c r="C154" s="88"/>
      <c r="D154" s="89" t="str">
        <f>IF(COUNTIF(เก็บข้อมูลHRD!$B$7:$B$2005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DLD-7</cp:lastModifiedBy>
  <cp:lastPrinted>2023-03-23T15:22:21Z</cp:lastPrinted>
  <dcterms:created xsi:type="dcterms:W3CDTF">2019-10-21T02:57:05Z</dcterms:created>
  <dcterms:modified xsi:type="dcterms:W3CDTF">2023-09-22T11:34:32Z</dcterms:modified>
</cp:coreProperties>
</file>